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B8EB52D-A62E-4010-8FE2-6B8A7A548D1D}" xr6:coauthVersionLast="47" xr6:coauthVersionMax="47" xr10:uidLastSave="{00000000-0000-0000-0000-000000000000}"/>
  <bookViews>
    <workbookView xWindow="28665" yWindow="-1638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8BE424_0222_47A5_A17D_52D768ACCB23_.wvu.FilterData" localSheetId="5" hidden="1">Ágora!$F$2:$F$26</definedName>
    <definedName name="Z_018BE424_0222_47A5_A17D_52D768ACCB23_.wvu.FilterData" localSheetId="2" hidden="1">BTG!$F$2:$F$939</definedName>
    <definedName name="Z_018BE424_0222_47A5_A17D_52D768ACCB23_.wvu.FilterData" localSheetId="4" hidden="1">XP!$F$2:$F$28</definedName>
    <definedName name="Z_02712CA5_9A1A_482F_856C_576E4303D727_.wvu.FilterData" localSheetId="5" hidden="1">Ágora!$B$2:$AG$15</definedName>
    <definedName name="Z_02712CA5_9A1A_482F_856C_576E4303D727_.wvu.FilterData" localSheetId="2" hidden="1">BTG!$B$2:$AL$934</definedName>
    <definedName name="Z_02712CA5_9A1A_482F_856C_576E4303D727_.wvu.FilterData" localSheetId="4" hidden="1">XP!$B$2:$AB$23</definedName>
    <definedName name="Z_02FBDA9F_9114_40DA_B294_5B645BC3B094_.wvu.FilterData" localSheetId="2" hidden="1">BTG!$A$2:$AT$930</definedName>
    <definedName name="Z_02FBDA9F_9114_40DA_B294_5B645BC3B094_.wvu.FilterData" localSheetId="4" hidden="1">XP!$A$2:$AB$21</definedName>
    <definedName name="Z_0303D626_FA8D_4902_A1E1_330989F852C1_.wvu.FilterData" localSheetId="5" hidden="1">Ágora!$K$2:$K$26</definedName>
    <definedName name="Z_0303D626_FA8D_4902_A1E1_330989F852C1_.wvu.FilterData" localSheetId="2" hidden="1">BTG!$K$2:$K$939</definedName>
    <definedName name="Z_0303D626_FA8D_4902_A1E1_330989F852C1_.wvu.FilterData" localSheetId="3" hidden="1">Guide!$K$2:$K$403</definedName>
    <definedName name="Z_0303D626_FA8D_4902_A1E1_330989F852C1_.wvu.FilterData" localSheetId="4" hidden="1">XP!$K$2:$K$28</definedName>
    <definedName name="Z_034485A7_CE91_4CA2_8F63_6D2D6072FE50_.wvu.FilterData" localSheetId="2" hidden="1">BTG!$A$1:$AR$930</definedName>
    <definedName name="Z_034485A7_CE91_4CA2_8F63_6D2D6072FE50_.wvu.FilterData" localSheetId="4" hidden="1">XP!$A$1:$AB$21</definedName>
    <definedName name="Z_037BE77E_73DE_48D5_B8AF_B1DA115F6A3E_.wvu.FilterData" localSheetId="5" hidden="1">Ágora!$B$2:$AF$16</definedName>
    <definedName name="Z_037BE77E_73DE_48D5_B8AF_B1DA115F6A3E_.wvu.FilterData" localSheetId="2" hidden="1">BTG!$B$2:$AK$934</definedName>
    <definedName name="Z_037BE77E_73DE_48D5_B8AF_B1DA115F6A3E_.wvu.FilterData" localSheetId="3" hidden="1">Guide!$A$2:$BZ$395</definedName>
    <definedName name="Z_037BE77E_73DE_48D5_B8AF_B1DA115F6A3E_.wvu.FilterData" localSheetId="4" hidden="1">XP!$B$2:$AB$23</definedName>
    <definedName name="Z_03FF8D02_DB84_41C1_907C_8A02EBA1F47C_.wvu.FilterData" localSheetId="2" hidden="1">BTG!$A$1:$AR$930</definedName>
    <definedName name="Z_03FF8D02_DB84_41C1_907C_8A02EBA1F47C_.wvu.FilterData" localSheetId="4" hidden="1">XP!$A$1:$AB$21</definedName>
    <definedName name="Z_04C77B89_EFBD_4C6F_98E8_2FFFD0F9C10A_.wvu.FilterData" localSheetId="2" hidden="1">BTG!$A$1:$AR$930</definedName>
    <definedName name="Z_04C77B89_EFBD_4C6F_98E8_2FFFD0F9C10A_.wvu.FilterData" localSheetId="4" hidden="1">XP!$A$1:$AB$21</definedName>
    <definedName name="Z_0570210B_0C5E_46D1_A489_44F48FD8D1DC_.wvu.FilterData" localSheetId="5" hidden="1">Ágora!$B$2:$AG$15</definedName>
    <definedName name="Z_0570210B_0C5E_46D1_A489_44F48FD8D1DC_.wvu.FilterData" localSheetId="2" hidden="1">BTG!$B$2:$AL$934</definedName>
    <definedName name="Z_0570210B_0C5E_46D1_A489_44F48FD8D1DC_.wvu.FilterData" localSheetId="4" hidden="1">XP!$B$2:$AB$23</definedName>
    <definedName name="Z_0575B91D_956D_457D_84B5_34F759C2910B_.wvu.FilterData" localSheetId="5" hidden="1">Ágora!$F$2:$F$26</definedName>
    <definedName name="Z_0575B91D_956D_457D_84B5_34F759C2910B_.wvu.FilterData" localSheetId="2" hidden="1">BTG!$F$2:$F$939</definedName>
    <definedName name="Z_0575B91D_956D_457D_84B5_34F759C2910B_.wvu.FilterData" localSheetId="3" hidden="1">Guide!$B$2:$BS$403</definedName>
    <definedName name="Z_0575B91D_956D_457D_84B5_34F759C2910B_.wvu.FilterData" localSheetId="4" hidden="1">XP!$F$2:$F$28</definedName>
    <definedName name="Z_07374E89_84A8_4487_8D8E_908D3DAA563A_.wvu.FilterData" localSheetId="2" hidden="1">BTG!$A$1:$AO$939</definedName>
    <definedName name="Z_07374E89_84A8_4487_8D8E_908D3DAA563A_.wvu.FilterData" localSheetId="4" hidden="1">XP!$A$1:$AB$28</definedName>
    <definedName name="Z_0C06F503_65B8_48FA_9613_102B47FEB377_.wvu.FilterData" localSheetId="2" hidden="1">BTG!$A$1:$AR$930</definedName>
    <definedName name="Z_0C06F503_65B8_48FA_9613_102B47FEB377_.wvu.FilterData" localSheetId="4" hidden="1">XP!$A$1:$AB$21</definedName>
    <definedName name="Z_0E08E817_080C_40F6_AE0B_3D8CE3BDE893_.wvu.FilterData" localSheetId="2" hidden="1">BTG!$A$1:$AN$934</definedName>
    <definedName name="Z_0E08E817_080C_40F6_AE0B_3D8CE3BDE893_.wvu.FilterData" localSheetId="4" hidden="1">XP!$A$1:$AB$23</definedName>
    <definedName name="Z_0ECF83C6_1C9D_4D8F_B906_124EF1C36145_.wvu.FilterData" localSheetId="5" hidden="1">Ágora!$B$2:$AG$26</definedName>
    <definedName name="Z_0ECF83C6_1C9D_4D8F_B906_124EF1C36145_.wvu.FilterData" localSheetId="2" hidden="1">BTG!$B$2:$AL$939</definedName>
    <definedName name="Z_0ECF83C6_1C9D_4D8F_B906_124EF1C36145_.wvu.FilterData" localSheetId="4" hidden="1">XP!$B$2:$AB$28</definedName>
    <definedName name="Z_0F255691_7E98_42D5_95BD_221F2AB11DB3_.wvu.FilterData" localSheetId="2" hidden="1">BTG!$A$1:$AR$930</definedName>
    <definedName name="Z_0F255691_7E98_42D5_95BD_221F2AB11DB3_.wvu.FilterData" localSheetId="4" hidden="1">XP!$A$1:$AB$21</definedName>
    <definedName name="Z_0F6C8275_370C_44A1_9943_6C292CB342FA_.wvu.FilterData" localSheetId="5" hidden="1">Ágora!$B$2:$AG$15</definedName>
    <definedName name="Z_0F6C8275_370C_44A1_9943_6C292CB342FA_.wvu.FilterData" localSheetId="2" hidden="1">BTG!$B$2:$AL$934</definedName>
    <definedName name="Z_0F6C8275_370C_44A1_9943_6C292CB342FA_.wvu.FilterData" localSheetId="4" hidden="1">XP!$B$2:$AB$23</definedName>
    <definedName name="Z_129AE9E6_C2B5_49D3_9120_C35D3E68AB94_.wvu.FilterData" localSheetId="2" hidden="1">BTG!$A$1:$AN$934</definedName>
    <definedName name="Z_129AE9E6_C2B5_49D3_9120_C35D3E68AB94_.wvu.FilterData" localSheetId="3" hidden="1">Guide!$A$1:$CC$395</definedName>
    <definedName name="Z_129AE9E6_C2B5_49D3_9120_C35D3E68AB94_.wvu.FilterData" localSheetId="4" hidden="1">XP!$A$1:$AB$23</definedName>
    <definedName name="Z_1409CA99_73A7_4754_9726_4F2CEC1C8C2B_.wvu.FilterData" localSheetId="2" hidden="1">BTG!$A$1:$AS$930</definedName>
    <definedName name="Z_1409CA99_73A7_4754_9726_4F2CEC1C8C2B_.wvu.FilterData" localSheetId="4" hidden="1">XP!$A$1:$AB$21</definedName>
    <definedName name="Z_143BA566_6B0F_4784_A38A_885897DF825F_.wvu.FilterData" localSheetId="2" hidden="1">BTG!$A$1:$AT$934</definedName>
    <definedName name="Z_143BA566_6B0F_4784_A38A_885897DF825F_.wvu.FilterData" localSheetId="4" hidden="1">XP!$A$1:$AB$23</definedName>
    <definedName name="Z_14F1AC46_5023_4663_9DE5_AAFB608E88AA_.wvu.FilterData" localSheetId="2" hidden="1">BTG!$A$1:$AN$934</definedName>
    <definedName name="Z_14F1AC46_5023_4663_9DE5_AAFB608E88AA_.wvu.FilterData" localSheetId="3" hidden="1">Guide!$K$2:$K$403</definedName>
    <definedName name="Z_14F1AC46_5023_4663_9DE5_AAFB608E88AA_.wvu.FilterData" localSheetId="4" hidden="1">XP!$A$1:$AB$23</definedName>
    <definedName name="Z_17D33928_587D_4132_A09B_DDA3828406B1_.wvu.FilterData" localSheetId="5" hidden="1">Ágora!$B$2:$AD$16</definedName>
    <definedName name="Z_17D33928_587D_4132_A09B_DDA3828406B1_.wvu.FilterData" localSheetId="2" hidden="1">BTG!$B$2:$AI$934</definedName>
    <definedName name="Z_17D33928_587D_4132_A09B_DDA3828406B1_.wvu.FilterData" localSheetId="3" hidden="1">Guide!$K$2:$P$403</definedName>
    <definedName name="Z_17D33928_587D_4132_A09B_DDA3828406B1_.wvu.FilterData" localSheetId="4" hidden="1">XP!$B$2:$AB$23</definedName>
    <definedName name="Z_1B51EEE6_A8BB_4F5C_8708_6A67F2DC0236_.wvu.FilterData" localSheetId="2" hidden="1">BTG!$H$1:$I$932</definedName>
    <definedName name="Z_1B51EEE6_A8BB_4F5C_8708_6A67F2DC0236_.wvu.FilterData" localSheetId="4" hidden="1">XP!$H$1:$I$21</definedName>
    <definedName name="Z_1C12459A_941F_416A_A5D2_5DDD92AB9EE1_.wvu.FilterData" localSheetId="2" hidden="1">BTG!$A$1:$AR$930</definedName>
    <definedName name="Z_1C12459A_941F_416A_A5D2_5DDD92AB9EE1_.wvu.FilterData" localSheetId="4" hidden="1">XP!$A$1:$AB$21</definedName>
    <definedName name="Z_1C2763A5_EE68_4558_8C83_FB7D89B08C28_.wvu.FilterData" localSheetId="5" hidden="1">Ágora!$B$2:$AG$15</definedName>
    <definedName name="Z_1C2763A5_EE68_4558_8C83_FB7D89B08C28_.wvu.FilterData" localSheetId="2" hidden="1">BTG!$B$2:$AL$934</definedName>
    <definedName name="Z_1C2763A5_EE68_4558_8C83_FB7D89B08C28_.wvu.FilterData" localSheetId="4" hidden="1">XP!$B$2:$AB$23</definedName>
    <definedName name="Z_21569BDB_DE95_45B9_B535_A698CE184FC5_.wvu.FilterData" localSheetId="5" hidden="1">Ágora!$D$2:$F$26</definedName>
    <definedName name="Z_21569BDB_DE95_45B9_B535_A698CE184FC5_.wvu.FilterData" localSheetId="2" hidden="1">BTG!$D$2:$F$939</definedName>
    <definedName name="Z_21569BDB_DE95_45B9_B535_A698CE184FC5_.wvu.FilterData" localSheetId="4" hidden="1">XP!$D$2:$F$28</definedName>
    <definedName name="Z_218AF465_F71F_447A_8B9A_F2163558179A_.wvu.FilterData" localSheetId="5" hidden="1">Ágora!$B$2:$AG$15</definedName>
    <definedName name="Z_218AF465_F71F_447A_8B9A_F2163558179A_.wvu.FilterData" localSheetId="2" hidden="1">BTG!$B$2:$AL$934</definedName>
    <definedName name="Z_218AF465_F71F_447A_8B9A_F2163558179A_.wvu.FilterData" localSheetId="4" hidden="1">XP!$B$2:$AB$23</definedName>
    <definedName name="Z_2443B29E_4A27_4FCC_B9E4_46FE25F4C4F3_.wvu.FilterData" localSheetId="2" hidden="1">BTG!$A$1:$AN$934</definedName>
    <definedName name="Z_2443B29E_4A27_4FCC_B9E4_46FE25F4C4F3_.wvu.FilterData" localSheetId="4" hidden="1">XP!$A$1:$AB$23</definedName>
    <definedName name="Z_248A9A3B_F890_4A85_9917_2DBD2B237B60_.wvu.FilterData" localSheetId="2" hidden="1">BTG!$A$1:$AO$934</definedName>
    <definedName name="Z_248A9A3B_F890_4A85_9917_2DBD2B237B60_.wvu.FilterData" localSheetId="4" hidden="1">XP!$A$1:$AB$23</definedName>
    <definedName name="Z_248C7FEE_9894_4EA2_A0D1_E543726C7C87_.wvu.FilterData" localSheetId="5" hidden="1">Ágora!$B$2:$AF$16</definedName>
    <definedName name="Z_248C7FEE_9894_4EA2_A0D1_E543726C7C87_.wvu.FilterData" localSheetId="2" hidden="1">BTG!$B$2:$AK$934</definedName>
    <definedName name="Z_248C7FEE_9894_4EA2_A0D1_E543726C7C87_.wvu.FilterData" localSheetId="3" hidden="1">Guide!$K$2:$K$403</definedName>
    <definedName name="Z_248C7FEE_9894_4EA2_A0D1_E543726C7C87_.wvu.FilterData" localSheetId="4" hidden="1">XP!$B$2:$AB$23</definedName>
    <definedName name="Z_278CEEA0_8E23_41DA_9EEA_95D8ED7B58DD_.wvu.FilterData" localSheetId="2" hidden="1">BTG!$A$1:$AN$934</definedName>
    <definedName name="Z_278CEEA0_8E23_41DA_9EEA_95D8ED7B58DD_.wvu.FilterData" localSheetId="4" hidden="1">XP!$A$1:$AB$23</definedName>
    <definedName name="Z_288AB29C_AD8E_4D29_AABF_29AB1166F894_.wvu.FilterData" localSheetId="2" hidden="1">BTG!$A$1:$AT$930</definedName>
    <definedName name="Z_288AB29C_AD8E_4D29_AABF_29AB1166F894_.wvu.FilterData" localSheetId="4" hidden="1">XP!$A$1:$AB$21</definedName>
    <definedName name="Z_2A9BC2CB_FBEE_4742_89E7_37DAF4DC2770_.wvu.FilterData" localSheetId="5" hidden="1">Ágora!$B$2:$AD$16</definedName>
    <definedName name="Z_2A9BC2CB_FBEE_4742_89E7_37DAF4DC2770_.wvu.FilterData" localSheetId="2" hidden="1">BTG!$B$2:$AI$934</definedName>
    <definedName name="Z_2A9BC2CB_FBEE_4742_89E7_37DAF4DC2770_.wvu.FilterData" localSheetId="3" hidden="1">Guide!$B$2:$P$403</definedName>
    <definedName name="Z_2A9BC2CB_FBEE_4742_89E7_37DAF4DC2770_.wvu.FilterData" localSheetId="4" hidden="1">XP!$B$2:$AB$23</definedName>
    <definedName name="Z_2B2C0886_424F_4BAE_8BEC_ABB135D8CB5F_.wvu.FilterData" localSheetId="2" hidden="1">BTG!$A$1:$AR$930</definedName>
    <definedName name="Z_2B2C0886_424F_4BAE_8BEC_ABB135D8CB5F_.wvu.FilterData" localSheetId="4" hidden="1">XP!$A$1:$AB$21</definedName>
    <definedName name="Z_30E5116D_9C7B_4447_8E73_B4159727160F_.wvu.FilterData" localSheetId="2" hidden="1">BTG!$AT$8:$AT$926</definedName>
    <definedName name="Z_320211E3_BB49_49CA_B3FD_A3D56B400096_.wvu.FilterData" localSheetId="2" hidden="1">BTG!$A$1:$AT$930</definedName>
    <definedName name="Z_320211E3_BB49_49CA_B3FD_A3D56B400096_.wvu.FilterData" localSheetId="4" hidden="1">XP!$A$1:$AB$21</definedName>
    <definedName name="Z_32980D95_9130_4331_8688_F3AE457EB42D_.wvu.FilterData" localSheetId="2" hidden="1">BTG!$A$1:$AQ$939</definedName>
    <definedName name="Z_32980D95_9130_4331_8688_F3AE457EB42D_.wvu.FilterData" localSheetId="4" hidden="1">XP!$A$1:$AB$28</definedName>
    <definedName name="Z_34FD4742_E40B_4A96_8804_BA039C79A666_.wvu.FilterData" localSheetId="2" hidden="1">BTG!$D$2:$E$932</definedName>
    <definedName name="Z_34FD4742_E40B_4A96_8804_BA039C79A666_.wvu.FilterData" localSheetId="4" hidden="1">XP!$D$2:$E$21</definedName>
    <definedName name="Z_35886C1C_C42C_44B3_9589_8350E6BECF94_.wvu.FilterData" localSheetId="2" hidden="1">BTG!$A$1:$AS$930</definedName>
    <definedName name="Z_35886C1C_C42C_44B3_9589_8350E6BECF94_.wvu.FilterData" localSheetId="4" hidden="1">XP!$A$1:$AB$21</definedName>
    <definedName name="Z_37414473_B934_4486_BC0F_D58D8296FB5C_.wvu.FilterData" localSheetId="5" hidden="1">Ágora!$K$2:$L$26</definedName>
    <definedName name="Z_37414473_B934_4486_BC0F_D58D8296FB5C_.wvu.FilterData" localSheetId="2" hidden="1">BTG!$K$2:$L$939</definedName>
    <definedName name="Z_37414473_B934_4486_BC0F_D58D8296FB5C_.wvu.FilterData" localSheetId="1" hidden="1">'Clientes Novos'!$A$1:$I$1</definedName>
    <definedName name="Z_37414473_B934_4486_BC0F_D58D8296FB5C_.wvu.FilterData" localSheetId="6" hidden="1">Genial!$A$2:$CC$31</definedName>
    <definedName name="Z_37414473_B934_4486_BC0F_D58D8296FB5C_.wvu.FilterData" localSheetId="3" hidden="1">Guide!$K$2:$P$241</definedName>
    <definedName name="Z_37414473_B934_4486_BC0F_D58D8296FB5C_.wvu.FilterData" localSheetId="4" hidden="1">XP!$K$2:$L$28</definedName>
    <definedName name="Z_37414473_B934_4486_BC0F_D58D8296FB5C_.wvu.FilterData" localSheetId="11" hidden="1">'XP Arquivo'!$C$1:$BS$543</definedName>
    <definedName name="Z_38A4F8BD_C81C_4B66_A774_3A61BF326BE2_.wvu.FilterData" localSheetId="2" hidden="1">BTG!$A$1:$AT$930</definedName>
    <definedName name="Z_38A4F8BD_C81C_4B66_A774_3A61BF326BE2_.wvu.FilterData" localSheetId="4" hidden="1">XP!$A$1:$AB$21</definedName>
    <definedName name="Z_3ACC9487_810F_4B19_954A_572EF2FE070E_.wvu.FilterData" localSheetId="2" hidden="1">BTG!$A$1:$AO$939</definedName>
    <definedName name="Z_3ACC9487_810F_4B19_954A_572EF2FE070E_.wvu.FilterData" localSheetId="4" hidden="1">XP!$A$1:$AB$28</definedName>
    <definedName name="Z_3B133602_25D5_4961_88D8_5818785BC6C2_.wvu.FilterData" localSheetId="2" hidden="1">BTG!$A$1:$AQ$930</definedName>
    <definedName name="Z_3B133602_25D5_4961_88D8_5818785BC6C2_.wvu.FilterData" localSheetId="4" hidden="1">XP!$A$1:$AB$21</definedName>
    <definedName name="Z_3BAD80CD_7202_403B_BFC2_01DBEDF8739E_.wvu.FilterData" localSheetId="5" hidden="1">Ágora!$B$2:$AG$15</definedName>
    <definedName name="Z_3BAD80CD_7202_403B_BFC2_01DBEDF8739E_.wvu.FilterData" localSheetId="2" hidden="1">BTG!$B$2:$AL$934</definedName>
    <definedName name="Z_3BAD80CD_7202_403B_BFC2_01DBEDF8739E_.wvu.FilterData" localSheetId="4" hidden="1">XP!$B$2:$AB$23</definedName>
    <definedName name="Z_3CE8C91C_3895_4616_B412_A6C625968522_.wvu.FilterData" localSheetId="5" hidden="1">Ágora!$D$2:$AF$26</definedName>
    <definedName name="Z_3CE8C91C_3895_4616_B412_A6C625968522_.wvu.FilterData" localSheetId="2" hidden="1">BTG!$D$2:$AK$939</definedName>
    <definedName name="Z_3CE8C91C_3895_4616_B412_A6C625968522_.wvu.FilterData" localSheetId="3" hidden="1">Guide!$A$1:$CC$395</definedName>
    <definedName name="Z_3CE8C91C_3895_4616_B412_A6C625968522_.wvu.FilterData" localSheetId="4" hidden="1">XP!$D$2:$AB$28</definedName>
    <definedName name="Z_4339B45C_3CF9_4C52_B4BE_BAB66EF4F99C_.wvu.FilterData" localSheetId="2" hidden="1">BTG!$A$2:$AN$934</definedName>
    <definedName name="Z_4339B45C_3CF9_4C52_B4BE_BAB66EF4F99C_.wvu.FilterData" localSheetId="1" hidden="1">'Clientes Novos'!$A$1:$P$1</definedName>
    <definedName name="Z_4339B45C_3CF9_4C52_B4BE_BAB66EF4F99C_.wvu.FilterData" localSheetId="3" hidden="1">Guide!$K$2:$K$403</definedName>
    <definedName name="Z_4339B45C_3CF9_4C52_B4BE_BAB66EF4F99C_.wvu.FilterData" localSheetId="4" hidden="1">XP!$A$2:$AB$23</definedName>
    <definedName name="Z_43AB1975_1EEE_4D12_A9E2_BD5CC06691EB_.wvu.FilterData" localSheetId="2" hidden="1">BTG!$A$2:$AT$930</definedName>
    <definedName name="Z_43AB1975_1EEE_4D12_A9E2_BD5CC06691EB_.wvu.FilterData" localSheetId="4" hidden="1">XP!$A$2:$AB$21</definedName>
    <definedName name="Z_4444AF30_25D3_4324_8777_E91207FA5BF9_.wvu.FilterData" localSheetId="2" hidden="1">BTG!$A$1:$AS$930</definedName>
    <definedName name="Z_4444AF30_25D3_4324_8777_E91207FA5BF9_.wvu.FilterData" localSheetId="4" hidden="1">XP!$A$1:$AB$21</definedName>
    <definedName name="Z_45708273_2852_4EAF_B465_E9133FEC13BB_.wvu.FilterData" localSheetId="2" hidden="1">BTG!$A$1:$AS$930</definedName>
    <definedName name="Z_45708273_2852_4EAF_B465_E9133FEC13BB_.wvu.FilterData" localSheetId="4" hidden="1">XP!$A$1:$AB$21</definedName>
    <definedName name="Z_467B6643_4598_4FA4_9947_4FF71DD528B1_.wvu.FilterData" localSheetId="2" hidden="1">BTG!$A$2:$AS$930</definedName>
    <definedName name="Z_467B6643_4598_4FA4_9947_4FF71DD528B1_.wvu.FilterData" localSheetId="4" hidden="1">XP!$A$2:$AB$21</definedName>
    <definedName name="Z_484B42CD_BCFC_4E8D_8DAF_326F00931E45_.wvu.FilterData" localSheetId="2" hidden="1">BTG!$A$1:$AT$930</definedName>
    <definedName name="Z_484B42CD_BCFC_4E8D_8DAF_326F00931E45_.wvu.FilterData" localSheetId="4" hidden="1">XP!$A$1:$AB$21</definedName>
    <definedName name="Z_4A7EAC5D_5BC1_4DFC_94D4_E318A86F3F42_.wvu.FilterData" localSheetId="2" hidden="1">BTG!$AE$2:$AE$939</definedName>
    <definedName name="Z_4A7EAC5D_5BC1_4DFC_94D4_E318A86F3F42_.wvu.FilterData" localSheetId="3" hidden="1">Guide!$K$2:$K$403</definedName>
    <definedName name="Z_4ACF072B_C0B7_4FB2_9E3C_AF75BABDE60E_.wvu.FilterData" localSheetId="2" hidden="1">BTG!$A$2:$AN$934</definedName>
    <definedName name="Z_4ACF072B_C0B7_4FB2_9E3C_AF75BABDE60E_.wvu.FilterData" localSheetId="4" hidden="1">XP!$A$2:$AB$23</definedName>
    <definedName name="Z_4D41A6F3_AFF1_44BC_BDEE_44635E8CA337_.wvu.FilterData" localSheetId="5" hidden="1">Ágora!$Q$2:$Q$26</definedName>
    <definedName name="Z_4D41A6F3_AFF1_44BC_BDEE_44635E8CA337_.wvu.FilterData" localSheetId="2" hidden="1">BTG!$Q$2:$Q$939</definedName>
    <definedName name="Z_4D41A6F3_AFF1_44BC_BDEE_44635E8CA337_.wvu.FilterData" localSheetId="4" hidden="1">XP!$Q$2:$Q$28</definedName>
    <definedName name="Z_4E1E3BCF_9D27_4C7A_AAB0_1B05CF0D007A_.wvu.FilterData" localSheetId="2" hidden="1">BTG!$A$2:$AS$930</definedName>
    <definedName name="Z_4E1E3BCF_9D27_4C7A_AAB0_1B05CF0D007A_.wvu.FilterData" localSheetId="4" hidden="1">XP!$A$2:$AB$21</definedName>
    <definedName name="Z_4F9D72C3_FBAD_4845_86AE_E84FC0F9D4FB_.wvu.FilterData" localSheetId="2" hidden="1">BTG!$A$2:$AS$930</definedName>
    <definedName name="Z_4F9D72C3_FBAD_4845_86AE_E84FC0F9D4FB_.wvu.FilterData" localSheetId="4" hidden="1">XP!$A$2:$AB$21</definedName>
    <definedName name="Z_53699A90_9CD3_482F_BA07_188EA6EDD719_.wvu.FilterData" localSheetId="2" hidden="1">BTG!$A$1:$F$930</definedName>
    <definedName name="Z_53699A90_9CD3_482F_BA07_188EA6EDD719_.wvu.FilterData" localSheetId="4" hidden="1">XP!$A$1:$F$21</definedName>
    <definedName name="Z_53DB170B_47E5_4878_852B_A911377DD28A_.wvu.FilterData" localSheetId="5" hidden="1">Ágora!$B$2:$AH$15</definedName>
    <definedName name="Z_53DB170B_47E5_4878_852B_A911377DD28A_.wvu.FilterData" localSheetId="2" hidden="1">BTG!$B$2:$AM$934</definedName>
    <definedName name="Z_53DB170B_47E5_4878_852B_A911377DD28A_.wvu.FilterData" localSheetId="1" hidden="1">'Clientes Novos'!$A$1:$P$1</definedName>
    <definedName name="Z_53DB170B_47E5_4878_852B_A911377DD28A_.wvu.FilterData" localSheetId="6" hidden="1">Genial!$A$1:$BZ$40</definedName>
    <definedName name="Z_53DB170B_47E5_4878_852B_A911377DD28A_.wvu.FilterData" localSheetId="3" hidden="1">Guide!$L$2:$L$403</definedName>
    <definedName name="Z_53DB170B_47E5_4878_852B_A911377DD28A_.wvu.FilterData" localSheetId="9" hidden="1">'Interactive Brokers'!$B$2:$W$5</definedName>
    <definedName name="Z_53DB170B_47E5_4878_852B_A911377DD28A_.wvu.FilterData" localSheetId="8" hidden="1">Pershing!$C$2:$AG$25</definedName>
    <definedName name="Z_53DB170B_47E5_4878_852B_A911377DD28A_.wvu.FilterData" localSheetId="18" hidden="1">Saídas!$A$2:$K$798</definedName>
    <definedName name="Z_53DB170B_47E5_4878_852B_A911377DD28A_.wvu.FilterData" localSheetId="4" hidden="1">XP!$B$2:$AB$23</definedName>
    <definedName name="Z_53DB170B_47E5_4878_852B_A911377DD28A_.wvu.FilterData" localSheetId="11" hidden="1">'XP Arquivo'!$C$1:$BN$543</definedName>
    <definedName name="Z_54EBCA95_84F1_4FF3_BFFA_B65E5E80EC18_.wvu.FilterData" localSheetId="5" hidden="1">Ágora!$B$2:$Q$15</definedName>
    <definedName name="Z_54EBCA95_84F1_4FF3_BFFA_B65E5E80EC18_.wvu.FilterData" localSheetId="2" hidden="1">BTG!$B$2:$Q$934</definedName>
    <definedName name="Z_54EBCA95_84F1_4FF3_BFFA_B65E5E80EC18_.wvu.FilterData" localSheetId="4" hidden="1">XP!$B$2:$Q$23</definedName>
    <definedName name="Z_558B0DCD_3221_44C4_BFA8_C3F07B98BA48_.wvu.FilterData" localSheetId="2" hidden="1">BTG!$A$1:$AN$934</definedName>
    <definedName name="Z_558B0DCD_3221_44C4_BFA8_C3F07B98BA48_.wvu.FilterData" localSheetId="3" hidden="1">Guide!$B$2:$BP$395</definedName>
    <definedName name="Z_558B0DCD_3221_44C4_BFA8_C3F07B98BA48_.wvu.FilterData" localSheetId="4" hidden="1">XP!$A$1:$AB$23</definedName>
    <definedName name="Z_55A96DC8_B622_4DD8_94F9_B3E25F4710C9_.wvu.FilterData" localSheetId="2" hidden="1">BTG!$AD$2:$AD$939</definedName>
    <definedName name="Z_55A96DC8_B622_4DD8_94F9_B3E25F4710C9_.wvu.FilterData" localSheetId="3" hidden="1">Guide!$K$2:$K$403</definedName>
    <definedName name="Z_55CF5F13_0688_48EA_8DA3_743C5917F92F_.wvu.FilterData" localSheetId="2" hidden="1">BTG!$A$2:$AS$930</definedName>
    <definedName name="Z_55CF5F13_0688_48EA_8DA3_743C5917F92F_.wvu.FilterData" localSheetId="4" hidden="1">XP!$A$2:$AB$21</definedName>
    <definedName name="Z_563AE338_8562_4B66_A53E_EE4B03D347AD_.wvu.FilterData" localSheetId="5" hidden="1">Ágora!$K$2:$K$26</definedName>
    <definedName name="Z_563AE338_8562_4B66_A53E_EE4B03D347AD_.wvu.FilterData" localSheetId="2" hidden="1">BTG!$K$2:$K$939</definedName>
    <definedName name="Z_563AE338_8562_4B66_A53E_EE4B03D347AD_.wvu.FilterData" localSheetId="4" hidden="1">XP!$K$2:$K$28</definedName>
    <definedName name="Z_5B6ACDC0_2EC8_49FE_B779_C937EE2C62A0_.wvu.FilterData" localSheetId="2" hidden="1">BTG!$A$1:$AN$934</definedName>
    <definedName name="Z_5B6ACDC0_2EC8_49FE_B779_C937EE2C62A0_.wvu.FilterData" localSheetId="4" hidden="1">XP!$A$1:$AB$23</definedName>
    <definedName name="Z_5DDB3F11_467D_4959_B2DA_1A02A0BD9DFD_.wvu.FilterData" localSheetId="5" hidden="1">Ágora!$B$2:$AF$16</definedName>
    <definedName name="Z_5DDB3F11_467D_4959_B2DA_1A02A0BD9DFD_.wvu.FilterData" localSheetId="2" hidden="1">BTG!$B$2:$AK$934</definedName>
    <definedName name="Z_5DDB3F11_467D_4959_B2DA_1A02A0BD9DFD_.wvu.FilterData" localSheetId="3" hidden="1">Guide!$B$2:$BQ$395</definedName>
    <definedName name="Z_5DDB3F11_467D_4959_B2DA_1A02A0BD9DFD_.wvu.FilterData" localSheetId="4" hidden="1">XP!$B$2:$AB$23</definedName>
    <definedName name="Z_604368AE_17D7_499E_B378_EC67F503AD06_.wvu.FilterData" localSheetId="2" hidden="1">BTG!$A$1:$AN$939</definedName>
    <definedName name="Z_604368AE_17D7_499E_B378_EC67F503AD06_.wvu.FilterData" localSheetId="4" hidden="1">XP!$A$1:$AB$28</definedName>
    <definedName name="Z_62332A78_CE45_4EA0_BCCD_0FE33DB70A3C_.wvu.FilterData" localSheetId="5" hidden="1">Ágora!$B$2:$AG$15</definedName>
    <definedName name="Z_62332A78_CE45_4EA0_BCCD_0FE33DB70A3C_.wvu.FilterData" localSheetId="2" hidden="1">BTG!$B$2:$AL$934</definedName>
    <definedName name="Z_62332A78_CE45_4EA0_BCCD_0FE33DB70A3C_.wvu.FilterData" localSheetId="4" hidden="1">XP!$B$2:$AB$23</definedName>
    <definedName name="Z_62A8D119_DC8D_4D87_B33D_F35EBAA32E00_.wvu.FilterData" localSheetId="2" hidden="1">BTG!$A$2:$AR$930</definedName>
    <definedName name="Z_62A8D119_DC8D_4D87_B33D_F35EBAA32E00_.wvu.FilterData" localSheetId="4" hidden="1">XP!$A$2:$AB$21</definedName>
    <definedName name="Z_64D7F6D3_8C27_4890_A840_31DE33418A67_.wvu.FilterData" localSheetId="2" hidden="1">BTG!$J$1:$P$928</definedName>
    <definedName name="Z_64D7F6D3_8C27_4890_A840_31DE33418A67_.wvu.FilterData" localSheetId="4" hidden="1">XP!$J$1:$P$21</definedName>
    <definedName name="Z_66630782_2AA6_46EF_8108_698DC6A339BA_.wvu.FilterData" localSheetId="5" hidden="1">Ágora!$AE$2:$AE$26</definedName>
    <definedName name="Z_66630782_2AA6_46EF_8108_698DC6A339BA_.wvu.FilterData" localSheetId="2" hidden="1">BTG!$AJ$2:$AJ$939</definedName>
    <definedName name="Z_66630782_2AA6_46EF_8108_698DC6A339BA_.wvu.FilterData" localSheetId="3" hidden="1">Guide!$A$2:$CB$395</definedName>
    <definedName name="Z_671FDA54_B5F8_44D0_8730_724C996E192B_.wvu.FilterData" localSheetId="2" hidden="1">BTG!$A$1:$AQ$930</definedName>
    <definedName name="Z_671FDA54_B5F8_44D0_8730_724C996E192B_.wvu.FilterData" localSheetId="4" hidden="1">XP!$A$1:$AB$21</definedName>
    <definedName name="Z_68E5D952_DD04_41AD_98E7_DECA7A739916_.wvu.FilterData" localSheetId="5" hidden="1">Ágora!$K$2:$K$26</definedName>
    <definedName name="Z_68E5D952_DD04_41AD_98E7_DECA7A739916_.wvu.FilterData" localSheetId="2" hidden="1">BTG!$K$2:$K$939</definedName>
    <definedName name="Z_68E5D952_DD04_41AD_98E7_DECA7A739916_.wvu.FilterData" localSheetId="3" hidden="1">Guide!$B$2:$P$403</definedName>
    <definedName name="Z_68E5D952_DD04_41AD_98E7_DECA7A739916_.wvu.FilterData" localSheetId="4" hidden="1">XP!$K$2:$K$28</definedName>
    <definedName name="Z_69F9BB98_F302_49F2_B42E_EF62256DC248_.wvu.FilterData" localSheetId="2" hidden="1">BTG!$A$2:$AQ$930</definedName>
    <definedName name="Z_69F9BB98_F302_49F2_B42E_EF62256DC248_.wvu.FilterData" localSheetId="4" hidden="1">XP!$A$2:$AB$21</definedName>
    <definedName name="Z_6B3D0970_088E_4C47_96DE_235F5F569A72_.wvu.FilterData" localSheetId="2" hidden="1">BTG!$A$1:$AQ$930</definedName>
    <definedName name="Z_6B3D0970_088E_4C47_96DE_235F5F569A72_.wvu.FilterData" localSheetId="4" hidden="1">XP!$A$1:$AB$21</definedName>
    <definedName name="Z_6B866295_476B_46E4_BAB4_C3097135B4BE_.wvu.FilterData" localSheetId="2" hidden="1">BTG!$A$1:$AN$934</definedName>
    <definedName name="Z_6B866295_476B_46E4_BAB4_C3097135B4BE_.wvu.FilterData" localSheetId="3" hidden="1">Guide!$B$2:$BQ$395</definedName>
    <definedName name="Z_6B866295_476B_46E4_BAB4_C3097135B4BE_.wvu.FilterData" localSheetId="4" hidden="1">XP!$A$1:$AB$23</definedName>
    <definedName name="Z_6BAA2FE7_2F16_4B90_8847_6F985277E52B_.wvu.FilterData" localSheetId="2" hidden="1">BTG!$A$1:$AS$930</definedName>
    <definedName name="Z_6BAA2FE7_2F16_4B90_8847_6F985277E52B_.wvu.FilterData" localSheetId="4" hidden="1">XP!$A$1:$AB$21</definedName>
    <definedName name="Z_6BF4EEA8_0886_467A_B221_970AE60558CD_.wvu.FilterData" localSheetId="5" hidden="1">Ágora!$AF$2:$AF$26</definedName>
    <definedName name="Z_6BF4EEA8_0886_467A_B221_970AE60558CD_.wvu.FilterData" localSheetId="2" hidden="1">BTG!$AK$2:$AK$939</definedName>
    <definedName name="Z_6BF4EEA8_0886_467A_B221_970AE60558CD_.wvu.FilterData" localSheetId="3" hidden="1">Guide!$A$1:$CA$395</definedName>
    <definedName name="Z_6CD69C80_E7C8_40ED_BC7D_D4595969BFD5_.wvu.FilterData" localSheetId="5" hidden="1">Ágora!$B$2:$AD$16</definedName>
    <definedName name="Z_6CD69C80_E7C8_40ED_BC7D_D4595969BFD5_.wvu.FilterData" localSheetId="2" hidden="1">BTG!$B$2:$AI$934</definedName>
    <definedName name="Z_6CD69C80_E7C8_40ED_BC7D_D4595969BFD5_.wvu.FilterData" localSheetId="3" hidden="1">Guide!$K$2:$P$403</definedName>
    <definedName name="Z_6CD69C80_E7C8_40ED_BC7D_D4595969BFD5_.wvu.FilterData" localSheetId="4" hidden="1">XP!$B$2:$AB$23</definedName>
    <definedName name="Z_70019C5F_DE88_4909_A64E_0826A72429FE_.wvu.FilterData" localSheetId="5" hidden="1">Ágora!$D$2:$F$26</definedName>
    <definedName name="Z_70019C5F_DE88_4909_A64E_0826A72429FE_.wvu.FilterData" localSheetId="2" hidden="1">BTG!$D$2:$F$939</definedName>
    <definedName name="Z_70019C5F_DE88_4909_A64E_0826A72429FE_.wvu.FilterData" localSheetId="4" hidden="1">XP!$D$2:$F$28</definedName>
    <definedName name="Z_731C2BC6_1CAB_4C20_AE37_199B55BBC280_.wvu.FilterData" localSheetId="2" hidden="1">BTG!$A$1:$AT$930</definedName>
    <definedName name="Z_731C2BC6_1CAB_4C20_AE37_199B55BBC280_.wvu.FilterData" localSheetId="4" hidden="1">XP!$A$1:$AB$21</definedName>
    <definedName name="Z_73806C4D_B483_4613_B286_C28749627AED_.wvu.FilterData" localSheetId="5" hidden="1">Ágora!$B$2:$AF$16</definedName>
    <definedName name="Z_73806C4D_B483_4613_B286_C28749627AED_.wvu.FilterData" localSheetId="2" hidden="1">BTG!$B$2:$AK$934</definedName>
    <definedName name="Z_73806C4D_B483_4613_B286_C28749627AED_.wvu.FilterData" localSheetId="4" hidden="1">XP!$B$2:$AB$23</definedName>
    <definedName name="Z_738A0E69_DA7E_4112_BBD5_B86E9875E019_.wvu.FilterData" localSheetId="2" hidden="1">BTG!$A$1:$AT$930</definedName>
    <definedName name="Z_738A0E69_DA7E_4112_BBD5_B86E9875E019_.wvu.FilterData" localSheetId="4" hidden="1">XP!$A$1:$AB$21</definedName>
    <definedName name="Z_747345E7_8F3F_4209_9E81_CDBA79DF5960_.wvu.FilterData" localSheetId="5" hidden="1">Ágora!$B$2:$AD$16</definedName>
    <definedName name="Z_747345E7_8F3F_4209_9E81_CDBA79DF5960_.wvu.FilterData" localSheetId="2" hidden="1">BTG!$B$2:$AI$934</definedName>
    <definedName name="Z_747345E7_8F3F_4209_9E81_CDBA79DF5960_.wvu.FilterData" localSheetId="3" hidden="1">Guide!$B$2:$BQ$395</definedName>
    <definedName name="Z_747345E7_8F3F_4209_9E81_CDBA79DF5960_.wvu.FilterData" localSheetId="4" hidden="1">XP!$B$2:$AB$23</definedName>
    <definedName name="Z_7540E04F_892E_45B1_A014_751AEFC7A301_.wvu.FilterData" localSheetId="2" hidden="1">BTG!$A$2:$AT$930</definedName>
    <definedName name="Z_7540E04F_892E_45B1_A014_751AEFC7A301_.wvu.FilterData" localSheetId="4" hidden="1">XP!$A$2:$AB$21</definedName>
    <definedName name="Z_77A4C97E_7482_4BA7_B043_057FCB1D0EAA_.wvu.FilterData" localSheetId="2" hidden="1">BTG!$A$1:$AN$934</definedName>
    <definedName name="Z_77A4C97E_7482_4BA7_B043_057FCB1D0EAA_.wvu.FilterData" localSheetId="4" hidden="1">XP!$A$1:$AB$23</definedName>
    <definedName name="Z_78F3F7BC_272E_4E6C_BE08_27B5094258B8_.wvu.FilterData" localSheetId="2" hidden="1">BTG!$A$1:$AO$930</definedName>
    <definedName name="Z_78F3F7BC_272E_4E6C_BE08_27B5094258B8_.wvu.FilterData" localSheetId="4" hidden="1">XP!$A$1:$AB$21</definedName>
    <definedName name="Z_797D6ACF_4C7D_4D07_8509_89DF3D37FA12_.wvu.FilterData" localSheetId="2" hidden="1">BTG!$A$1:$AN$934</definedName>
    <definedName name="Z_797D6ACF_4C7D_4D07_8509_89DF3D37FA12_.wvu.FilterData" localSheetId="4" hidden="1">XP!$A$1:$AB$23</definedName>
    <definedName name="Z_79A5C37B_3613_4265_A11D_8A68332C601C_.wvu.FilterData" localSheetId="5" hidden="1">Ágora!$B$2:$AG$15</definedName>
    <definedName name="Z_79A5C37B_3613_4265_A11D_8A68332C601C_.wvu.FilterData" localSheetId="2" hidden="1">BTG!$B$2:$AL$934</definedName>
    <definedName name="Z_79A5C37B_3613_4265_A11D_8A68332C601C_.wvu.FilterData" localSheetId="4" hidden="1">XP!$B$2:$AB$23</definedName>
    <definedName name="Z_7B73766B_8A40_41D0_BB1C_6EA4CBF4754B_.wvu.FilterData" localSheetId="5" hidden="1">Ágora!$B$2:$AF$26</definedName>
    <definedName name="Z_7B73766B_8A40_41D0_BB1C_6EA4CBF4754B_.wvu.FilterData" localSheetId="2" hidden="1">BTG!$B$2:$AK$939</definedName>
    <definedName name="Z_7B73766B_8A40_41D0_BB1C_6EA4CBF4754B_.wvu.FilterData" localSheetId="4" hidden="1">XP!$B$2:$AB$28</definedName>
    <definedName name="Z_7BD217EE_5EBD_4C66_91CA_3D52E2F0554D_.wvu.FilterData" localSheetId="5" hidden="1">Ágora!$B$2:$AD$16</definedName>
    <definedName name="Z_7BD217EE_5EBD_4C66_91CA_3D52E2F0554D_.wvu.FilterData" localSheetId="2" hidden="1">BTG!$B$2:$AI$934</definedName>
    <definedName name="Z_7BD217EE_5EBD_4C66_91CA_3D52E2F0554D_.wvu.FilterData" localSheetId="1" hidden="1">'Clientes Novos'!$C$1</definedName>
    <definedName name="Z_7BD217EE_5EBD_4C66_91CA_3D52E2F0554D_.wvu.FilterData" localSheetId="3" hidden="1">Guide!$B$2:$BP$395</definedName>
    <definedName name="Z_7BD217EE_5EBD_4C66_91CA_3D52E2F0554D_.wvu.FilterData" localSheetId="4" hidden="1">XP!$B$2:$AB$23</definedName>
    <definedName name="Z_7C4E7CE6_B0B9_4E23_A27D_9288858A35B9_.wvu.FilterData" localSheetId="5" hidden="1">Ágora!$B$2:$AG$15</definedName>
    <definedName name="Z_7C4E7CE6_B0B9_4E23_A27D_9288858A35B9_.wvu.FilterData" localSheetId="2" hidden="1">BTG!$B$2:$AL$934</definedName>
    <definedName name="Z_7C4E7CE6_B0B9_4E23_A27D_9288858A35B9_.wvu.FilterData" localSheetId="4" hidden="1">XP!$B$2:$AB$23</definedName>
    <definedName name="Z_7CE0E337_FB74_49A5_AE20_FDB183BA307A_.wvu.FilterData" localSheetId="2" hidden="1">BTG!$A$1:$AO$939</definedName>
    <definedName name="Z_7CE0E337_FB74_49A5_AE20_FDB183BA307A_.wvu.FilterData" localSheetId="4" hidden="1">XP!$A$1:$AB$28</definedName>
    <definedName name="Z_7D4D7E7A_DE01_48BE_8014_26BCF8CFD8F2_.wvu.FilterData" localSheetId="2" hidden="1">BTG!$A$1:$AR$930</definedName>
    <definedName name="Z_7D4D7E7A_DE01_48BE_8014_26BCF8CFD8F2_.wvu.FilterData" localSheetId="4" hidden="1">XP!$A$1:$AB$21</definedName>
    <definedName name="Z_829DCF0C_86D9_45E3_84CE_FEE5C3B9A60E_.wvu.FilterData" localSheetId="5" hidden="1">Ágora!$D$2:$F$26</definedName>
    <definedName name="Z_829DCF0C_86D9_45E3_84CE_FEE5C3B9A60E_.wvu.FilterData" localSheetId="2" hidden="1">BTG!$D$2:$F$939</definedName>
    <definedName name="Z_829DCF0C_86D9_45E3_84CE_FEE5C3B9A60E_.wvu.FilterData" localSheetId="4" hidden="1">XP!$D$2:$F$28</definedName>
    <definedName name="Z_85B642FE_2BE2_479C_8AE2_CBD962E53C98_.wvu.FilterData" localSheetId="2" hidden="1">BTG!$A$1:$AR$930</definedName>
    <definedName name="Z_85B642FE_2BE2_479C_8AE2_CBD962E53C98_.wvu.FilterData" localSheetId="4" hidden="1">XP!$A$1:$AB$21</definedName>
    <definedName name="Z_86965385_5DD5_4CC4_8289_28C31CC9DD7C_.wvu.FilterData" localSheetId="5" hidden="1">Ágora!$AG$2:$AG$26</definedName>
    <definedName name="Z_86965385_5DD5_4CC4_8289_28C31CC9DD7C_.wvu.FilterData" localSheetId="2" hidden="1">BTG!$AL$2:$AL$939</definedName>
    <definedName name="Z_86E52856_E3ED_4357_B79F_9C673CDDFD93_.wvu.FilterData" localSheetId="2" hidden="1">BTG!$A$1:$AN$934</definedName>
    <definedName name="Z_86E52856_E3ED_4357_B79F_9C673CDDFD93_.wvu.FilterData" localSheetId="4" hidden="1">XP!$A$1:$AB$23</definedName>
    <definedName name="Z_8731C614_46CD_488D_A4AE_1D72C2C5E49F_.wvu.FilterData" localSheetId="5" hidden="1">Ágora!$D$2:$AF$26</definedName>
    <definedName name="Z_8731C614_46CD_488D_A4AE_1D72C2C5E49F_.wvu.FilterData" localSheetId="2" hidden="1">BTG!$D$2:$AK$939</definedName>
    <definedName name="Z_8731C614_46CD_488D_A4AE_1D72C2C5E49F_.wvu.FilterData" localSheetId="3" hidden="1">Guide!$A$2:$CA$395</definedName>
    <definedName name="Z_8731C614_46CD_488D_A4AE_1D72C2C5E49F_.wvu.FilterData" localSheetId="4" hidden="1">XP!$D$2:$AB$28</definedName>
    <definedName name="Z_874E7D6F_AF27_4814_BD9D_D01C579DF874_.wvu.FilterData" localSheetId="2" hidden="1">BTG!$A$1:$AN$934</definedName>
    <definedName name="Z_874E7D6F_AF27_4814_BD9D_D01C579DF874_.wvu.FilterData" localSheetId="4" hidden="1">XP!$A$1:$AB$23</definedName>
    <definedName name="Z_88D2AAA2_9F9F_4FB9_8073_3986CD2815A1_.wvu.FilterData" localSheetId="2" hidden="1">BTG!$A$2:$AR$930</definedName>
    <definedName name="Z_88D2AAA2_9F9F_4FB9_8073_3986CD2815A1_.wvu.FilterData" localSheetId="4" hidden="1">XP!$A$2:$AB$21</definedName>
    <definedName name="Z_88F172E6_DB00_44A9_9DA7_477A1A7B3C3B_.wvu.FilterData" localSheetId="2" hidden="1">BTG!$A$1:$AQ$930</definedName>
    <definedName name="Z_88F172E6_DB00_44A9_9DA7_477A1A7B3C3B_.wvu.FilterData" localSheetId="4" hidden="1">XP!$A$1:$AB$21</definedName>
    <definedName name="Z_89E3D84B_DDB3_4AF9_876C_19A96F377192_.wvu.FilterData" localSheetId="2" hidden="1">BTG!$A$1:$AR$930</definedName>
    <definedName name="Z_89E3D84B_DDB3_4AF9_876C_19A96F377192_.wvu.FilterData" localSheetId="4" hidden="1">XP!$A$1:$AB$21</definedName>
    <definedName name="Z_8A729B42_296E_4A4F_8EF3_6905BF4CF69A_.wvu.FilterData" localSheetId="5" hidden="1">Ágora!$B$2:$AG$15</definedName>
    <definedName name="Z_8A729B42_296E_4A4F_8EF3_6905BF4CF69A_.wvu.FilterData" localSheetId="2" hidden="1">BTG!$B$2:$AL$934</definedName>
    <definedName name="Z_8A729B42_296E_4A4F_8EF3_6905BF4CF69A_.wvu.FilterData" localSheetId="4" hidden="1">XP!$B$2:$AB$23</definedName>
    <definedName name="Z_8B9A760F_0E53_428D_9F3C_2288BC818008_.wvu.FilterData" localSheetId="5" hidden="1">Ágora!$B$2:$AF$26</definedName>
    <definedName name="Z_8B9A760F_0E53_428D_9F3C_2288BC818008_.wvu.FilterData" localSheetId="2" hidden="1">BTG!$B$2:$AK$939</definedName>
    <definedName name="Z_8B9A760F_0E53_428D_9F3C_2288BC818008_.wvu.FilterData" localSheetId="3" hidden="1">Guide!$A$1:$BZ$395</definedName>
    <definedName name="Z_8B9A760F_0E53_428D_9F3C_2288BC818008_.wvu.FilterData" localSheetId="4" hidden="1">XP!$B$2:$AB$28</definedName>
    <definedName name="Z_8C342E44_71DA_41C8_8D81_D4D0C97C67E4_.wvu.FilterData" localSheetId="2" hidden="1">BTG!$A$1:$BE$934</definedName>
    <definedName name="Z_8C342E44_71DA_41C8_8D81_D4D0C97C67E4_.wvu.FilterData" localSheetId="4" hidden="1">XP!$A$1:$AF$23</definedName>
    <definedName name="Z_8CB9A174_D88F_4DB7_87C7_394844FDA863_.wvu.FilterData" localSheetId="2" hidden="1">BTG!$A$1:$AO$938</definedName>
    <definedName name="Z_8CB9A174_D88F_4DB7_87C7_394844FDA863_.wvu.FilterData" localSheetId="4" hidden="1">XP!$A$1:$AB$27</definedName>
    <definedName name="Z_8CC0DBF2_B0DF_4873_8543_1BAADEBE1739_.wvu.FilterData" localSheetId="5" hidden="1">Ágora!$B$2:$AF$16</definedName>
    <definedName name="Z_8CC0DBF2_B0DF_4873_8543_1BAADEBE1739_.wvu.FilterData" localSheetId="2" hidden="1">BTG!$B$2:$AK$934</definedName>
    <definedName name="Z_8CC0DBF2_B0DF_4873_8543_1BAADEBE1739_.wvu.FilterData" localSheetId="3" hidden="1">Guide!$A$1:$CC$395</definedName>
    <definedName name="Z_8CC0DBF2_B0DF_4873_8543_1BAADEBE1739_.wvu.FilterData" localSheetId="4" hidden="1">XP!$B$2:$AB$23</definedName>
    <definedName name="Z_8D6D394B_3595_4482_AD14_F1B85185D92B_.wvu.FilterData" localSheetId="5" hidden="1">Ágora!$B$2:$AG$16</definedName>
    <definedName name="Z_8D6D394B_3595_4482_AD14_F1B85185D92B_.wvu.FilterData" localSheetId="2" hidden="1">BTG!$B$2:$AL$934</definedName>
    <definedName name="Z_8D6D394B_3595_4482_AD14_F1B85185D92B_.wvu.FilterData" localSheetId="4" hidden="1">XP!$B$2:$AB$23</definedName>
    <definedName name="Z_8EFD1A53_1A0F_4301_8575_3BC4DE6CE333_.wvu.FilterData" localSheetId="2" hidden="1">BTG!$A$2:$AT$930</definedName>
    <definedName name="Z_8EFD1A53_1A0F_4301_8575_3BC4DE6CE333_.wvu.FilterData" localSheetId="4" hidden="1">XP!$A$2:$AB$21</definedName>
    <definedName name="Z_8F6D7827_801F_4CCC_A573_A9EE2968FE23_.wvu.FilterData" localSheetId="2" hidden="1">BTG!$A$1:$AQ$930</definedName>
    <definedName name="Z_8F6D7827_801F_4CCC_A573_A9EE2968FE23_.wvu.FilterData" localSheetId="4" hidden="1">XP!$A$1:$AB$21</definedName>
    <definedName name="Z_8FBE5ED9_4702_449F_B071_C363CF59A6F7_.wvu.FilterData" localSheetId="2" hidden="1">BTG!$A$1:$AO$939</definedName>
    <definedName name="Z_8FBE5ED9_4702_449F_B071_C363CF59A6F7_.wvu.FilterData" localSheetId="4" hidden="1">XP!$A$1:$AB$28</definedName>
    <definedName name="Z_90099463_48E3_4CED_82FC_7FEA00CBAE80_.wvu.FilterData" localSheetId="2" hidden="1">BTG!$A$2:$AR$930</definedName>
    <definedName name="Z_90099463_48E3_4CED_82FC_7FEA00CBAE80_.wvu.FilterData" localSheetId="4" hidden="1">XP!$A$2:$AB$21</definedName>
    <definedName name="Z_907181C0_09B2_40D9_8AC2_53D4624AAC85_.wvu.FilterData" localSheetId="2" hidden="1">BTG!$A$1:$AR$939</definedName>
    <definedName name="Z_907181C0_09B2_40D9_8AC2_53D4624AAC85_.wvu.FilterData" localSheetId="4" hidden="1">XP!$A$1:$AB$28</definedName>
    <definedName name="Z_9169684A_004F_4328_8374_A835EAD0C571_.wvu.FilterData" localSheetId="2" hidden="1">BTG!$A$1:$BE$934</definedName>
    <definedName name="Z_9169684A_004F_4328_8374_A835EAD0C571_.wvu.FilterData" localSheetId="4" hidden="1">XP!$A$1:$AF$23</definedName>
    <definedName name="Z_9230CB64_B15A_4143_AAE3_2223B8DD6A3E_.wvu.FilterData" localSheetId="5" hidden="1">Ágora!$B$2:$AF$16</definedName>
    <definedName name="Z_9230CB64_B15A_4143_AAE3_2223B8DD6A3E_.wvu.FilterData" localSheetId="2" hidden="1">BTG!$B$2:$AK$934</definedName>
    <definedName name="Z_9230CB64_B15A_4143_AAE3_2223B8DD6A3E_.wvu.FilterData" localSheetId="3" hidden="1">Guide!$K$2:$K$403</definedName>
    <definedName name="Z_9230CB64_B15A_4143_AAE3_2223B8DD6A3E_.wvu.FilterData" localSheetId="4" hidden="1">XP!$B$2:$AB$23</definedName>
    <definedName name="Z_9372FFBA_1306_4127_86CB_773FD450AA21_.wvu.FilterData" localSheetId="5" hidden="1">Ágora!$F$2:$F$26</definedName>
    <definedName name="Z_9372FFBA_1306_4127_86CB_773FD450AA21_.wvu.FilterData" localSheetId="2" hidden="1">BTG!$F$2:$F$939</definedName>
    <definedName name="Z_9372FFBA_1306_4127_86CB_773FD450AA21_.wvu.FilterData" localSheetId="3" hidden="1">Guide!$A$1:$CA$395</definedName>
    <definedName name="Z_9372FFBA_1306_4127_86CB_773FD450AA21_.wvu.FilterData" localSheetId="4" hidden="1">XP!$F$2:$F$28</definedName>
    <definedName name="Z_95CE37F7_6DBF_43AF_A789_E819C9320EC9_.wvu.FilterData" localSheetId="2" hidden="1">BTG!$A$2:$AT$930</definedName>
    <definedName name="Z_95CE37F7_6DBF_43AF_A789_E819C9320EC9_.wvu.FilterData" localSheetId="4" hidden="1">XP!$A$2:$AB$21</definedName>
    <definedName name="Z_96ADE6A7_73D0_4C0E_8E01_6AEC4EE6CA89_.wvu.FilterData" localSheetId="5" hidden="1">Ágora!$B$2:$AD$16</definedName>
    <definedName name="Z_96ADE6A7_73D0_4C0E_8E01_6AEC4EE6CA89_.wvu.FilterData" localSheetId="2" hidden="1">BTG!$B$2:$AI$934</definedName>
    <definedName name="Z_96ADE6A7_73D0_4C0E_8E01_6AEC4EE6CA89_.wvu.FilterData" localSheetId="3" hidden="1">Guide!$K$2:$K$403</definedName>
    <definedName name="Z_96ADE6A7_73D0_4C0E_8E01_6AEC4EE6CA89_.wvu.FilterData" localSheetId="4" hidden="1">XP!$B$2:$AB$23</definedName>
    <definedName name="Z_970293DD_FDB6_4FC0_B306_6BF9AA13010B_.wvu.FilterData" localSheetId="2" hidden="1">BTG!$A$1:$AN$934</definedName>
    <definedName name="Z_970293DD_FDB6_4FC0_B306_6BF9AA13010B_.wvu.FilterData" localSheetId="4" hidden="1">XP!$A$1:$AB$23</definedName>
    <definedName name="Z_97EF0532_D4EB_440E_B3A3_8C2FFE30FBB2_.wvu.FilterData" localSheetId="2" hidden="1">BTG!$A$2:$AS$930</definedName>
    <definedName name="Z_97EF0532_D4EB_440E_B3A3_8C2FFE30FBB2_.wvu.FilterData" localSheetId="4" hidden="1">XP!$A$2:$AB$21</definedName>
    <definedName name="Z_9910A8F1_81D6_4F90_8E46_C7E4F72BC92B_.wvu.FilterData" localSheetId="2" hidden="1">BTG!$A$1:$AR$930</definedName>
    <definedName name="Z_9910A8F1_81D6_4F90_8E46_C7E4F72BC92B_.wvu.FilterData" localSheetId="4" hidden="1">XP!$A$1:$AB$21</definedName>
    <definedName name="Z_9D48B4EB_115C_4A73_8BCF_082D8A6B6B0F_.wvu.FilterData" localSheetId="2" hidden="1">BTG!$A$1:$AQ$930</definedName>
    <definedName name="Z_9D48B4EB_115C_4A73_8BCF_082D8A6B6B0F_.wvu.FilterData" localSheetId="4" hidden="1">XP!$A$1:$AB$21</definedName>
    <definedName name="Z_9F3C252E_63D0_407B_ABCD_50A0A5CB4531_.wvu.FilterData" localSheetId="2" hidden="1">BTG!$A$1:$AR$930</definedName>
    <definedName name="Z_9F3C252E_63D0_407B_ABCD_50A0A5CB4531_.wvu.FilterData" localSheetId="4" hidden="1">XP!$A$1:$AB$21</definedName>
    <definedName name="Z_A191581E_8DEE_4C74_B187_FE52386C91C8_.wvu.FilterData" localSheetId="2" hidden="1">BTG!$A$1:$AO$938</definedName>
    <definedName name="Z_A191581E_8DEE_4C74_B187_FE52386C91C8_.wvu.FilterData" localSheetId="4" hidden="1">XP!$A$1:$AB$27</definedName>
    <definedName name="Z_A2190490_9753_43B5_840B_889EDEE44C5F_.wvu.FilterData" localSheetId="5" hidden="1">Ágora!$F$2:$AF$26</definedName>
    <definedName name="Z_A2190490_9753_43B5_840B_889EDEE44C5F_.wvu.FilterData" localSheetId="2" hidden="1">BTG!$F$2:$AK$939</definedName>
    <definedName name="Z_A2190490_9753_43B5_840B_889EDEE44C5F_.wvu.FilterData" localSheetId="3" hidden="1">Guide!$A$2:$CB$395</definedName>
    <definedName name="Z_A2190490_9753_43B5_840B_889EDEE44C5F_.wvu.FilterData" localSheetId="4" hidden="1">XP!$F$2:$AB$28</definedName>
    <definedName name="Z_A25A9418_0D8A_440A_BFEE_9E8BE2CCD5FE_.wvu.FilterData" localSheetId="5" hidden="1">Ágora!$D$2:$F$26</definedName>
    <definedName name="Z_A25A9418_0D8A_440A_BFEE_9E8BE2CCD5FE_.wvu.FilterData" localSheetId="2" hidden="1">BTG!$D$2:$F$939</definedName>
    <definedName name="Z_A25A9418_0D8A_440A_BFEE_9E8BE2CCD5FE_.wvu.FilterData" localSheetId="4" hidden="1">XP!$D$2:$F$28</definedName>
    <definedName name="Z_A2AD0A3A_88BD_4598_AD9E_D34318CD27F0_.wvu.FilterData" localSheetId="2" hidden="1">BTG!$A$2:$AS$930</definedName>
    <definedName name="Z_A2AD0A3A_88BD_4598_AD9E_D34318CD27F0_.wvu.FilterData" localSheetId="4" hidden="1">XP!$A$2:$AB$21</definedName>
    <definedName name="Z_A6339718_2D12_4126_8411_0B8EADFDB2DE_.wvu.FilterData" localSheetId="5" hidden="1">Ágora!$K$2:$K$26</definedName>
    <definedName name="Z_A6339718_2D12_4126_8411_0B8EADFDB2DE_.wvu.FilterData" localSheetId="2" hidden="1">BTG!$K$2:$K$939</definedName>
    <definedName name="Z_A6339718_2D12_4126_8411_0B8EADFDB2DE_.wvu.FilterData" localSheetId="3" hidden="1">Guide!$B$2:$BU$395</definedName>
    <definedName name="Z_A6339718_2D12_4126_8411_0B8EADFDB2DE_.wvu.FilterData" localSheetId="4" hidden="1">XP!$K$2:$K$28</definedName>
    <definedName name="Z_A7E3756F_4735_4193_BD6C_0DD9D50A409B_.wvu.FilterData" localSheetId="2" hidden="1">BTG!$B$2:$AM$934</definedName>
    <definedName name="Z_A7E3756F_4735_4193_BD6C_0DD9D50A409B_.wvu.FilterData" localSheetId="1" hidden="1">'Clientes Novos'!$A$1:$P$1</definedName>
    <definedName name="Z_A7E3756F_4735_4193_BD6C_0DD9D50A409B_.wvu.FilterData" localSheetId="3" hidden="1">Guide!$K$2:$K$403</definedName>
    <definedName name="Z_A7E3756F_4735_4193_BD6C_0DD9D50A409B_.wvu.FilterData" localSheetId="4" hidden="1">XP!$B$2:$AB$23</definedName>
    <definedName name="Z_A83BC87E_423D_4218_A4EB_48C0C81B3E22_.wvu.FilterData" localSheetId="2" hidden="1">BTG!$A$1:$AS$930</definedName>
    <definedName name="Z_A83BC87E_423D_4218_A4EB_48C0C81B3E22_.wvu.FilterData" localSheetId="4" hidden="1">XP!$A$1:$AB$21</definedName>
    <definedName name="Z_A89A43E0_5ED4_459C_BCEA_732550FB116C_.wvu.FilterData" localSheetId="2" hidden="1">BTG!$A$2:$AT$930</definedName>
    <definedName name="Z_A89A43E0_5ED4_459C_BCEA_732550FB116C_.wvu.FilterData" localSheetId="4" hidden="1">XP!$A$2:$AB$21</definedName>
    <definedName name="Z_A89AB7A4_7304_4922_9A0D_A301C64F3B54_.wvu.FilterData" localSheetId="2" hidden="1">BTG!$A$1:$AS$930</definedName>
    <definedName name="Z_A89AB7A4_7304_4922_9A0D_A301C64F3B54_.wvu.FilterData" localSheetId="4" hidden="1">XP!$A$1:$AB$21</definedName>
    <definedName name="Z_AC1F4028_7F65_4CEF_B60D_BDD28AFEB6D5_.wvu.FilterData" localSheetId="2" hidden="1">BTG!$A$2:$AT$930</definedName>
    <definedName name="Z_AC1F4028_7F65_4CEF_B60D_BDD28AFEB6D5_.wvu.FilterData" localSheetId="4" hidden="1">XP!$A$2:$AB$21</definedName>
    <definedName name="Z_AF3B66E8_3744_468D_B572_526EA0CCD2C2_.wvu.FilterData" localSheetId="5" hidden="1">Ágora!$M$2:$O$26</definedName>
    <definedName name="Z_AF3B66E8_3744_468D_B572_526EA0CCD2C2_.wvu.FilterData" localSheetId="2" hidden="1">BTG!$M$2:$O$939</definedName>
    <definedName name="Z_AF3B66E8_3744_468D_B572_526EA0CCD2C2_.wvu.FilterData" localSheetId="4" hidden="1">XP!$M$2:$O$28</definedName>
    <definedName name="Z_AF97468A_F0AA_464C_B6C7_431D5D99181C_.wvu.FilterData" localSheetId="2" hidden="1">BTG!$A$1:$AT$930</definedName>
    <definedName name="Z_AF97468A_F0AA_464C_B6C7_431D5D99181C_.wvu.FilterData" localSheetId="4" hidden="1">XP!$A$1:$AB$21</definedName>
    <definedName name="Z_B055719F_745C_4E0B_9779_A62907226E09_.wvu.FilterData" localSheetId="2" hidden="1">BTG!$A$1:$AT$930</definedName>
    <definedName name="Z_B055719F_745C_4E0B_9779_A62907226E09_.wvu.FilterData" localSheetId="4" hidden="1">XP!$A$1:$AB$21</definedName>
    <definedName name="Z_B1DC1B43_FD4C_4CD2_8171_E2DC6B331E93_.wvu.FilterData" localSheetId="2" hidden="1">BTG!$A$1:$AR$930</definedName>
    <definedName name="Z_B1DC1B43_FD4C_4CD2_8171_E2DC6B331E93_.wvu.FilterData" localSheetId="4" hidden="1">XP!$A$1:$AB$21</definedName>
    <definedName name="Z_B2530B99_CAE0_4A9D_8902_7BC509855A99_.wvu.FilterData" localSheetId="2" hidden="1">BTG!$A$1:$AQ$930</definedName>
    <definedName name="Z_B2530B99_CAE0_4A9D_8902_7BC509855A99_.wvu.FilterData" localSheetId="4" hidden="1">XP!$A$1:$AB$21</definedName>
    <definedName name="Z_B31EA1F7_748F_4D7E_8184_E643C3FF6674_.wvu.FilterData" localSheetId="2" hidden="1">BTG!$A$1:$AR$930</definedName>
    <definedName name="Z_B31EA1F7_748F_4D7E_8184_E643C3FF6674_.wvu.FilterData" localSheetId="4" hidden="1">XP!$A$1:$AB$21</definedName>
    <definedName name="Z_B6C3C5C1_9AF6_4118_8E1E_CD535979EB98_.wvu.FilterData" localSheetId="2" hidden="1">BTG!$A$1:$AO$939</definedName>
    <definedName name="Z_B6C3C5C1_9AF6_4118_8E1E_CD535979EB98_.wvu.FilterData" localSheetId="4" hidden="1">XP!$A$1:$AB$28</definedName>
    <definedName name="Z_B7ACB44D_41A9_4F15_8CCC_5033BDAC1615_.wvu.FilterData" localSheetId="5" hidden="1">Ágora!$D$2:$K$26</definedName>
    <definedName name="Z_B7ACB44D_41A9_4F15_8CCC_5033BDAC1615_.wvu.FilterData" localSheetId="2" hidden="1">BTG!$D$2:$K$939</definedName>
    <definedName name="Z_B7ACB44D_41A9_4F15_8CCC_5033BDAC1615_.wvu.FilterData" localSheetId="3" hidden="1">Guide!$A$1:$BY$403</definedName>
    <definedName name="Z_B7ACB44D_41A9_4F15_8CCC_5033BDAC1615_.wvu.FilterData" localSheetId="4" hidden="1">XP!$D$2:$K$28</definedName>
    <definedName name="Z_B821A583_2D20_47B6_AA21_9925B824E471_.wvu.FilterData" localSheetId="2" hidden="1">BTG!$A$1:$AO$939</definedName>
    <definedName name="Z_B821A583_2D20_47B6_AA21_9925B824E471_.wvu.FilterData" localSheetId="4" hidden="1">XP!$A$1:$AB$28</definedName>
    <definedName name="Z_BB2C73DA_0F8F_4294_80B5_1C9262134889_.wvu.FilterData" localSheetId="5" hidden="1">Ágora!$F$2:$F$26</definedName>
    <definedName name="Z_BB2C73DA_0F8F_4294_80B5_1C9262134889_.wvu.FilterData" localSheetId="2" hidden="1">BTG!$F$2:$F$939</definedName>
    <definedName name="Z_BB2C73DA_0F8F_4294_80B5_1C9262134889_.wvu.FilterData" localSheetId="4" hidden="1">XP!$F$2:$F$28</definedName>
    <definedName name="Z_BBAD44AA_E3D8_43DC_8382_B6F02DC6E960_.wvu.FilterData" localSheetId="2" hidden="1">BTG!$A$1:$AT$930</definedName>
    <definedName name="Z_BBAD44AA_E3D8_43DC_8382_B6F02DC6E960_.wvu.FilterData" localSheetId="4" hidden="1">XP!$A$1:$AB$21</definedName>
    <definedName name="Z_BBD48203_528E_4E0A_B036_C373C9725738_.wvu.FilterData" localSheetId="2" hidden="1">BTG!$A$1:$AO$934</definedName>
    <definedName name="Z_BBD48203_528E_4E0A_B036_C373C9725738_.wvu.FilterData" localSheetId="4" hidden="1">XP!$A$1:$AB$23</definedName>
    <definedName name="Z_C296E608_1730_4326_8BB9_61243AAAFF0C_.wvu.FilterData" localSheetId="5" hidden="1">Ágora!$M$2:$M$26</definedName>
    <definedName name="Z_C296E608_1730_4326_8BB9_61243AAAFF0C_.wvu.FilterData" localSheetId="2" hidden="1">BTG!$M$2:$M$939</definedName>
    <definedName name="Z_C296E608_1730_4326_8BB9_61243AAAFF0C_.wvu.FilterData" localSheetId="4" hidden="1">XP!$M$2:$M$28</definedName>
    <definedName name="Z_C296F7FA_CF54_4D39_9A4D_BC3269424B6B_.wvu.FilterData" localSheetId="2" hidden="1">BTG!$A$1:$AR$930</definedName>
    <definedName name="Z_C296F7FA_CF54_4D39_9A4D_BC3269424B6B_.wvu.FilterData" localSheetId="4" hidden="1">XP!$A$1:$AB$21</definedName>
    <definedName name="Z_C49A8B15_D357_4381_AF02_BBE585517C7A_.wvu.FilterData" localSheetId="2" hidden="1">BTG!$A$1:$AP$939</definedName>
    <definedName name="Z_C49A8B15_D357_4381_AF02_BBE585517C7A_.wvu.FilterData" localSheetId="4" hidden="1">XP!$A$1:$AB$28</definedName>
    <definedName name="Z_C84B5931_CEB8_47F0_ADFB_5DDD969E1612_.wvu.FilterData" localSheetId="2" hidden="1">BTG!$A$1:$AR$930</definedName>
    <definedName name="Z_C84B5931_CEB8_47F0_ADFB_5DDD969E1612_.wvu.FilterData" localSheetId="4" hidden="1">XP!$A$1:$AB$21</definedName>
    <definedName name="Z_CA4F6B0B_62B7_4808_89C6_4916F27897A4_.wvu.FilterData" localSheetId="2" hidden="1">BTG!$A$2:$AS$930</definedName>
    <definedName name="Z_CA4F6B0B_62B7_4808_89C6_4916F27897A4_.wvu.FilterData" localSheetId="4" hidden="1">XP!$A$2:$AB$21</definedName>
    <definedName name="Z_CADEA7B4_65F5_45D3_82C7_4BA3C54D41E0_.wvu.FilterData" localSheetId="2" hidden="1">BTG!$A$1:$AT$930</definedName>
    <definedName name="Z_CADEA7B4_65F5_45D3_82C7_4BA3C54D41E0_.wvu.FilterData" localSheetId="4" hidden="1">XP!$A$1:$AB$21</definedName>
    <definedName name="Z_CB3AC335_9B1A_4122_B386_418C11A2F5ED_.wvu.FilterData" localSheetId="5" hidden="1">Ágora!$E$2:$F$26</definedName>
    <definedName name="Z_CB3AC335_9B1A_4122_B386_418C11A2F5ED_.wvu.FilterData" localSheetId="2" hidden="1">BTG!$E$2:$F$939</definedName>
    <definedName name="Z_CB3AC335_9B1A_4122_B386_418C11A2F5ED_.wvu.FilterData" localSheetId="4" hidden="1">XP!$E$2:$F$28</definedName>
    <definedName name="Z_CC10F5C0_8677_4D24_86DE_501ECEB28031_.wvu.FilterData" localSheetId="2" hidden="1">BTG!$A$2:$AR$930</definedName>
    <definedName name="Z_CC10F5C0_8677_4D24_86DE_501ECEB28031_.wvu.FilterData" localSheetId="4" hidden="1">XP!$A$2:$AB$21</definedName>
    <definedName name="Z_CFB0800E_3380_4DC1_BB4A_809A0F4FC670_.wvu.FilterData" localSheetId="2" hidden="1">BTG!$A$2:$AT$930</definedName>
    <definedName name="Z_CFB0800E_3380_4DC1_BB4A_809A0F4FC670_.wvu.FilterData" localSheetId="4" hidden="1">XP!$A$2:$AB$21</definedName>
    <definedName name="Z_D33A633D_8EE6_4E33_87F8_C6D84BB8FA26_.wvu.FilterData" localSheetId="5" hidden="1">Ágora!$AG$2:$AG$26</definedName>
    <definedName name="Z_D33A633D_8EE6_4E33_87F8_C6D84BB8FA26_.wvu.FilterData" localSheetId="2" hidden="1">BTG!$AL$2:$AL$939</definedName>
    <definedName name="Z_D40A03EC_BCE9_4F52_8297_6B14C3938185_.wvu.FilterData" localSheetId="5" hidden="1">Ágora!$B$2:$AG$15</definedName>
    <definedName name="Z_D40A03EC_BCE9_4F52_8297_6B14C3938185_.wvu.FilterData" localSheetId="2" hidden="1">BTG!$B$2:$AL$934</definedName>
    <definedName name="Z_D40A03EC_BCE9_4F52_8297_6B14C3938185_.wvu.FilterData" localSheetId="4" hidden="1">XP!$B$2:$AB$23</definedName>
    <definedName name="Z_D44EED9E_C518_42F7_99B3_FCAC71111DE4_.wvu.FilterData" localSheetId="5" hidden="1">Ágora!$K$2:$K$26</definedName>
    <definedName name="Z_D44EED9E_C518_42F7_99B3_FCAC71111DE4_.wvu.FilterData" localSheetId="2" hidden="1">BTG!$K$2:$K$939</definedName>
    <definedName name="Z_D44EED9E_C518_42F7_99B3_FCAC71111DE4_.wvu.FilterData" localSheetId="4" hidden="1">XP!$K$2:$K$28</definedName>
    <definedName name="Z_D612B7DC_32CD_4FA5_9A07_E3432BAA7E2D_.wvu.FilterData" localSheetId="2" hidden="1">BTG!$A$1:$AT$934</definedName>
    <definedName name="Z_D612B7DC_32CD_4FA5_9A07_E3432BAA7E2D_.wvu.FilterData" localSheetId="4" hidden="1">XP!$A$1:$AB$23</definedName>
    <definedName name="Z_DA15E42E_60A8_4BB8_A2CA_92B5299982CC_.wvu.FilterData" localSheetId="2" hidden="1">BTG!$A$1:$AR$930</definedName>
    <definedName name="Z_DA15E42E_60A8_4BB8_A2CA_92B5299982CC_.wvu.FilterData" localSheetId="4" hidden="1">XP!$A$1:$AB$21</definedName>
    <definedName name="Z_DC1F6B5B_9933_428F_B9B0_D57B509BD3BC_.wvu.FilterData" localSheetId="2" hidden="1">BTG!$A$2:$AQ$930</definedName>
    <definedName name="Z_DC1F6B5B_9933_428F_B9B0_D57B509BD3BC_.wvu.FilterData" localSheetId="4" hidden="1">XP!$A$2:$AB$21</definedName>
    <definedName name="Z_DD042FBA_1573_4183_9A79_3453D460FD6B_.wvu.FilterData" localSheetId="5" hidden="1">Ágora!$F$2:$M$26</definedName>
    <definedName name="Z_DD042FBA_1573_4183_9A79_3453D460FD6B_.wvu.FilterData" localSheetId="2" hidden="1">BTG!$F$2:$M$939</definedName>
    <definedName name="Z_DD042FBA_1573_4183_9A79_3453D460FD6B_.wvu.FilterData" localSheetId="4" hidden="1">XP!$F$2:$M$28</definedName>
    <definedName name="Z_DF81FCBD_8565_4733_A664_A386002DE377_.wvu.FilterData" localSheetId="5" hidden="1">Ágora!$K$2:$K$26</definedName>
    <definedName name="Z_DF81FCBD_8565_4733_A664_A386002DE377_.wvu.FilterData" localSheetId="2" hidden="1">BTG!$K$2:$K$939</definedName>
    <definedName name="Z_DF81FCBD_8565_4733_A664_A386002DE377_.wvu.FilterData" localSheetId="4" hidden="1">XP!$K$2:$K$28</definedName>
    <definedName name="Z_E3DBE07D_C39B_46A6_9E5C_0F347C5636A4_.wvu.FilterData" localSheetId="2" hidden="1">BTG!$A$2:$AR$930</definedName>
    <definedName name="Z_E3DBE07D_C39B_46A6_9E5C_0F347C5636A4_.wvu.FilterData" localSheetId="4" hidden="1">XP!$A$2:$AB$21</definedName>
    <definedName name="Z_E5CD6299_3CA2_47FF_B73A_81E781EFAE1B_.wvu.FilterData" localSheetId="2" hidden="1">BTG!$A$1:$AN$934</definedName>
    <definedName name="Z_E5CD6299_3CA2_47FF_B73A_81E781EFAE1B_.wvu.FilterData" localSheetId="4" hidden="1">XP!$A$1:$AB$23</definedName>
    <definedName name="Z_E6AB7DCB_9ED1_4655_8F18_0364E5FA525E_.wvu.FilterData" localSheetId="5" hidden="1">Ágora!$D$2:$F$26</definedName>
    <definedName name="Z_E6AB7DCB_9ED1_4655_8F18_0364E5FA525E_.wvu.FilterData" localSheetId="2" hidden="1">BTG!$D$2:$F$939</definedName>
    <definedName name="Z_E6AB7DCB_9ED1_4655_8F18_0364E5FA525E_.wvu.FilterData" localSheetId="4" hidden="1">XP!$D$2:$F$28</definedName>
    <definedName name="Z_E8A9B6C8_71F7_4B72_8414_507BF8CE7C6F_.wvu.FilterData" localSheetId="2" hidden="1">BTG!$A$1:$AT$930</definedName>
    <definedName name="Z_E8A9B6C8_71F7_4B72_8414_507BF8CE7C6F_.wvu.FilterData" localSheetId="4" hidden="1">XP!$A$1:$AB$21</definedName>
    <definedName name="Z_E8B8173E_3FFC_4A13_91D0_65447A7F0BE3_.wvu.FilterData" localSheetId="5" hidden="1">Ágora!$B$2:$AD$16</definedName>
    <definedName name="Z_E8B8173E_3FFC_4A13_91D0_65447A7F0BE3_.wvu.FilterData" localSheetId="2" hidden="1">BTG!$B$2:$AI$934</definedName>
    <definedName name="Z_E8B8173E_3FFC_4A13_91D0_65447A7F0BE3_.wvu.FilterData" localSheetId="3" hidden="1">Guide!$B$2:$P$403</definedName>
    <definedName name="Z_E8B8173E_3FFC_4A13_91D0_65447A7F0BE3_.wvu.FilterData" localSheetId="4" hidden="1">XP!$B$2:$AB$23</definedName>
    <definedName name="Z_EB487A47_4534_4C6A_A535_0C74627821CC_.wvu.FilterData" localSheetId="2" hidden="1">BTG!$A$2:$AP$930</definedName>
    <definedName name="Z_EB487A47_4534_4C6A_A535_0C74627821CC_.wvu.FilterData" localSheetId="4" hidden="1">XP!$A$2:$AB$21</definedName>
    <definedName name="Z_EB67B31D_BF36_4B8A_A4E7_940DFF3D46B9_.wvu.FilterData" localSheetId="2" hidden="1">BTG!$A$1:$AR$930</definedName>
    <definedName name="Z_EB67B31D_BF36_4B8A_A4E7_940DFF3D46B9_.wvu.FilterData" localSheetId="4" hidden="1">XP!$A$1:$AB$21</definedName>
    <definedName name="Z_EC25A1BD_0043_4C5E_90B2_7F25569B9E4F_.wvu.FilterData" localSheetId="5" hidden="1">Ágora!$F$2:$F$26</definedName>
    <definedName name="Z_EC25A1BD_0043_4C5E_90B2_7F25569B9E4F_.wvu.FilterData" localSheetId="2" hidden="1">BTG!$F$2:$F$939</definedName>
    <definedName name="Z_EC25A1BD_0043_4C5E_90B2_7F25569B9E4F_.wvu.FilterData" localSheetId="3" hidden="1">Guide!$A$2:$BZ$395</definedName>
    <definedName name="Z_EC25A1BD_0043_4C5E_90B2_7F25569B9E4F_.wvu.FilterData" localSheetId="4" hidden="1">XP!$F$2:$F$28</definedName>
    <definedName name="Z_F2008EDA_7C84_45CF_B861_B8A24BFA47B5_.wvu.FilterData" localSheetId="5" hidden="1">Ágora!$F$2:$F$26</definedName>
    <definedName name="Z_F2008EDA_7C84_45CF_B861_B8A24BFA47B5_.wvu.FilterData" localSheetId="2" hidden="1">BTG!$F$2:$F$939</definedName>
    <definedName name="Z_F2008EDA_7C84_45CF_B861_B8A24BFA47B5_.wvu.FilterData" localSheetId="4" hidden="1">XP!$F$2:$F$28</definedName>
    <definedName name="Z_F55844CC_5F8B_4CD4_AC5C_50741D529724_.wvu.FilterData" localSheetId="2" hidden="1">BTG!$A$1:$AN$934</definedName>
    <definedName name="Z_F55844CC_5F8B_4CD4_AC5C_50741D529724_.wvu.FilterData" localSheetId="4" hidden="1">XP!$A$1:$AB$23</definedName>
    <definedName name="Z_FC886A6B_1845_462E_8B00_2818F985AE65_.wvu.FilterData" localSheetId="2" hidden="1">BTG!$A$1:$AN$934</definedName>
    <definedName name="Z_FC886A6B_1845_462E_8B00_2818F985AE65_.wvu.FilterData" localSheetId="4" hidden="1">XP!$A$1:$AB$23</definedName>
    <definedName name="Z_FC89777B_BE43_49F7_B65A_75E75F9408D5_.wvu.FilterData" localSheetId="2" hidden="1">BTG!$A$1:$AS$930</definedName>
    <definedName name="Z_FC89777B_BE43_49F7_B65A_75E75F9408D5_.wvu.FilterData" localSheetId="4" hidden="1">XP!$A$1:$AB$21</definedName>
    <definedName name="Z_FD00E58F_C3B2_4F43_BDA1_14AAB4E0E3B3_.wvu.FilterData" localSheetId="2" hidden="1">BTG!$A$1:$AR$930</definedName>
    <definedName name="Z_FD00E58F_C3B2_4F43_BDA1_14AAB4E0E3B3_.wvu.FilterData" localSheetId="4" hidden="1">XP!$A$1:$AB$21</definedName>
    <definedName name="Z_FD23C74A_BD73_43AD_8890_3B3DA2B7FE62_.wvu.FilterData" localSheetId="5" hidden="1">Ágora!$B$2:$AF$16</definedName>
    <definedName name="Z_FD23C74A_BD73_43AD_8890_3B3DA2B7FE62_.wvu.FilterData" localSheetId="2" hidden="1">BTG!$B$2:$AK$934</definedName>
    <definedName name="Z_FD23C74A_BD73_43AD_8890_3B3DA2B7FE62_.wvu.FilterData" localSheetId="4" hidden="1">XP!$B$2:$AB$23</definedName>
    <definedName name="Z_FE714246_990F_4063_93B0_DCF3A24E0F6A_.wvu.FilterData" localSheetId="2" hidden="1">BTG!$A$1:$AP$930</definedName>
    <definedName name="Z_FE714246_990F_4063_93B0_DCF3A24E0F6A_.wvu.FilterData" localSheetId="4" hidden="1">XP!$A$1:$AB$21</definedName>
    <definedName name="Z_FF7291E2_1DB6_4F10_AAF1_0A2CAFB6CDC5_.wvu.FilterData" localSheetId="5" hidden="1">Ágora!$B$2:$AG$26</definedName>
    <definedName name="Z_FF7291E2_1DB6_4F10_AAF1_0A2CAFB6CDC5_.wvu.FilterData" localSheetId="2" hidden="1">BTG!$B$2:$AL$939</definedName>
    <definedName name="Z_FF7291E2_1DB6_4F10_AAF1_0A2CAFB6CDC5_.wvu.FilterData" localSheetId="4" hidden="1">XP!$B$2:$AB$28</definedName>
    <definedName name="Z_FFE8D631_6E22_4D85_88A9_586E61EAC516_.wvu.FilterData" localSheetId="2" hidden="1">BTG!$A$1:$AR$930</definedName>
    <definedName name="Z_FFE8D631_6E22_4D85_88A9_586E61EAC516_.wvu.FilterData" localSheetId="4" hidden="1">XP!$A$1:$AB$21</definedName>
  </definedNames>
  <calcPr calcId="191029"/>
  <customWorkbookViews>
    <customWorkbookView name="Filtro 171" guid="{B055719F-745C-4E0B-9779-A62907226E09}" maximized="1" windowWidth="0" windowHeight="0" activeSheetId="0"/>
    <customWorkbookView name="Filtro 170" guid="{288AB29C-AD8E-4D29-AABF-29AB1166F894}" maximized="1" windowWidth="0" windowHeight="0" activeSheetId="0"/>
    <customWorkbookView name="Filtro 175" guid="{D612B7DC-32CD-4FA5-9A07-E3432BAA7E2D}" maximized="1" windowWidth="0" windowHeight="0" activeSheetId="0"/>
    <customWorkbookView name="Filtro 174" guid="{143BA566-6B0F-4784-A38A-885897DF825F}" maximized="1" windowWidth="0" windowHeight="0" activeSheetId="0"/>
    <customWorkbookView name="Filtro 173" guid="{CADEA7B4-65F5-45D3-82C7-4BA3C54D41E0}" maximized="1" windowWidth="0" windowHeight="0" activeSheetId="0"/>
    <customWorkbookView name="Filtro 172" guid="{484B42CD-BCFC-4E8D-8DAF-326F00931E45}" maximized="1" windowWidth="0" windowHeight="0" activeSheetId="0"/>
    <customWorkbookView name="Filtro 178" guid="{9169684A-004F-4328-8374-A835EAD0C571}" maximized="1" windowWidth="0" windowHeight="0" activeSheetId="0"/>
    <customWorkbookView name="Filtro 177" guid="{1B51EEE6-A8BB-4F5C-8708-6A67F2DC0236}" maximized="1" windowWidth="0" windowHeight="0" activeSheetId="0"/>
    <customWorkbookView name="Filtro 176" guid="{8C342E44-71DA-41C8-8D81-D4D0C97C67E4}" maximized="1" windowWidth="0" windowHeight="0" activeSheetId="0"/>
    <customWorkbookView name="Filtro 41" guid="{C296E608-1730-4326-8BB9-61243AAAFF0C}" maximized="1" windowWidth="0" windowHeight="0" activeSheetId="0"/>
    <customWorkbookView name="Filtro 40" guid="{73806C4D-B483-4613-B286-C28749627AED}" maximized="1" windowWidth="0" windowHeight="0" activeSheetId="0"/>
    <customWorkbookView name="Filtro 43" guid="{70019C5F-DE88-4909-A64E-0826A72429FE}" maximized="1" windowWidth="0" windowHeight="0" activeSheetId="0"/>
    <customWorkbookView name="Filtro 42" guid="{829DCF0C-86D9-45E3-84CE-FEE5C3B9A60E}" maximized="1" windowWidth="0" windowHeight="0" activeSheetId="0"/>
    <customWorkbookView name="Filtro 45" guid="{CB3AC335-9B1A-4122-B386-418C11A2F5ED}" maximized="1" windowWidth="0" windowHeight="0" activeSheetId="0"/>
    <customWorkbookView name="Filtro 44" guid="{F2008EDA-7C84-45CF-B861-B8A24BFA47B5}" maximized="1" windowWidth="0" windowHeight="0" activeSheetId="0"/>
    <customWorkbookView name="Filtro 47" guid="{86965385-5DD5-4CC4-8289-28C31CC9DD7C}" maximized="1" windowWidth="0" windowHeight="0" activeSheetId="0"/>
    <customWorkbookView name="Filtro 46" guid="{21569BDB-DE95-45B9-B535-A698CE184FC5}" maximized="1" windowWidth="0" windowHeight="0" activeSheetId="0"/>
    <customWorkbookView name="Filtro 49" guid="{DD042FBA-1573-4183-9A79-3453D460FD6B}" maximized="1" windowWidth="0" windowHeight="0" activeSheetId="0"/>
    <customWorkbookView name="Filtro 48" guid="{0ECF83C6-1C9D-4D8F-B906-124EF1C36145}" maximized="1" windowWidth="0" windowHeight="0" activeSheetId="0"/>
    <customWorkbookView name="Filtro 3" guid="{A7E3756F-4735-4193-BD6C-0DD9D50A409B}" maximized="1" windowWidth="0" windowHeight="0" activeSheetId="0"/>
    <customWorkbookView name="Filtro 2" guid="{37414473-B934-4486-BC0F-D58D8296FB5C}" maximized="1" windowWidth="0" windowHeight="0" activeSheetId="0"/>
    <customWorkbookView name="Filtro 1" guid="{53DB170B-47E5-4878-852B-A911377DD28A}" maximized="1" windowWidth="0" windowHeight="0" activeSheetId="0"/>
    <customWorkbookView name="Filtro 7" guid="{2A9BC2CB-FBEE-4742-89E7-37DAF4DC2770}" maximized="1" windowWidth="0" windowHeight="0" activeSheetId="0"/>
    <customWorkbookView name="Filtro 6" guid="{558B0DCD-3221-44C4-BFA8-C3F07B98BA48}" maximized="1" windowWidth="0" windowHeight="0" activeSheetId="0"/>
    <customWorkbookView name="Filtro 5" guid="{4339B45C-3CF9-4C52-B4BE-BAB66EF4F99C}" maximized="1" windowWidth="0" windowHeight="0" activeSheetId="0"/>
    <customWorkbookView name="Filtro 4" guid="{7BD217EE-5EBD-4C66-91CA-3D52E2F0554D}" maximized="1" windowWidth="0" windowHeight="0" activeSheetId="0"/>
    <customWorkbookView name="Filtro 102" guid="{32980D95-9130-4331-8688-F3AE457EB42D}" maximized="1" windowWidth="0" windowHeight="0" activeSheetId="0"/>
    <customWorkbookView name="Filtro 101" guid="{6B3D0970-088E-4C47-96DE-235F5F569A72}" maximized="1" windowWidth="0" windowHeight="0" activeSheetId="0"/>
    <customWorkbookView name="Filtro 100" guid="{EB487A47-4534-4C6A-A535-0C74627821CC}" maximized="1" windowWidth="0" windowHeight="0" activeSheetId="0"/>
    <customWorkbookView name="Filtro 106" guid="{671FDA54-B5F8-44D0-8730-724C996E192B}" maximized="1" windowWidth="0" windowHeight="0" activeSheetId="0"/>
    <customWorkbookView name="Filtro 105" guid="{9D48B4EB-115C-4A73-8BCF-082D8A6B6B0F}" maximized="1" windowWidth="0" windowHeight="0" activeSheetId="0"/>
    <customWorkbookView name="Filtro 104" guid="{B2530B99-CAE0-4A9D-8902-7BC509855A99}" maximized="1" windowWidth="0" windowHeight="0" activeSheetId="0"/>
    <customWorkbookView name="Filtro 103" guid="{88F172E6-DB00-44A9-9DA7-477A1A7B3C3B}" maximized="1" windowWidth="0" windowHeight="0" activeSheetId="0"/>
    <customWorkbookView name="Filtro 30" guid="{9372FFBA-1306-4127-86CB-773FD450AA21}" maximized="1" windowWidth="0" windowHeight="0" activeSheetId="0"/>
    <customWorkbookView name="Filtro 32" guid="{66630782-2AA6-46EF-8108-698DC6A339BA}" maximized="1" windowWidth="0" windowHeight="0" activeSheetId="0"/>
    <customWorkbookView name="Filtro 31" guid="{A2190490-9753-43B5-840B-889EDEE44C5F}" maximized="1" windowWidth="0" windowHeight="0" activeSheetId="0"/>
    <customWorkbookView name="Filtro 34" guid="{8CC0DBF2-B0DF-4873-8543-1BAADEBE1739}" maximized="1" windowWidth="0" windowHeight="0" activeSheetId="0"/>
    <customWorkbookView name="Filtro 33" guid="{3CE8C91C-3895-4616-B412-A6C625968522}" maximized="1" windowWidth="0" windowHeight="0" activeSheetId="0"/>
    <customWorkbookView name="Filtro 36" guid="{E6AB7DCB-9ED1-4655-8F18-0364E5FA525E}" maximized="1" windowWidth="0" windowHeight="0" activeSheetId="0"/>
    <customWorkbookView name="Filtro 35" guid="{129AE9E6-C2B5-49D3-9120-C35D3E68AB94}" maximized="1" windowWidth="0" windowHeight="0" activeSheetId="0"/>
    <customWorkbookView name="Filtro 38" guid="{7B73766B-8A40-41D0-BB1C-6EA4CBF4754B}" maximized="1" windowWidth="0" windowHeight="0" activeSheetId="0"/>
    <customWorkbookView name="Filtro 37" guid="{A25A9418-0D8A-440A-BFEE-9E8BE2CCD5FE}" maximized="1" windowWidth="0" windowHeight="0" activeSheetId="0"/>
    <customWorkbookView name="Filtro 39" guid="{FD23C74A-BD73-43AD-8890-3B3DA2B7FE62}" maximized="1" windowWidth="0" windowHeight="0" activeSheetId="0"/>
    <customWorkbookView name="Filtro 19" guid="{5DDB3F11-467D-4959-B2DA-1A02A0BD9DFD}" maximized="1" windowWidth="0" windowHeight="0" activeSheetId="0"/>
    <customWorkbookView name="Filtro 153" guid="{4F9D72C3-FBAD-4845-86AE-E84FC0F9D4FB}" maximized="1" windowWidth="0" windowHeight="0" activeSheetId="0"/>
    <customWorkbookView name="Filtro 152" guid="{53699A90-9CD3-482F-BA07-188EA6EDD719}" maximized="1" windowWidth="0" windowHeight="0" activeSheetId="0"/>
    <customWorkbookView name="Filtro 151" guid="{97EF0532-D4EB-440E-B3A3-8C2FFE30FBB2}" maximized="1" windowWidth="0" windowHeight="0" activeSheetId="0"/>
    <customWorkbookView name="Filtro 150" guid="{4444AF30-25D3-4324-8777-E91207FA5BF9}" maximized="1" windowWidth="0" windowHeight="0" activeSheetId="0"/>
    <customWorkbookView name="Filtro 157" guid="{38A4F8BD-C81C-4B66-A774-3A61BF326BE2}" maximized="1" windowWidth="0" windowHeight="0" activeSheetId="0"/>
    <customWorkbookView name="Filtro 156" guid="{7540E04F-892E-45B1-A014-751AEFC7A301}" maximized="1" windowWidth="0" windowHeight="0" activeSheetId="0"/>
    <customWorkbookView name="Filtro 155" guid="{CFB0800E-3380-4DC1-BB4A-809A0F4FC670}" maximized="1" windowWidth="0" windowHeight="0" activeSheetId="0"/>
    <customWorkbookView name="Filtro 154" guid="{731C2BC6-1CAB-4C20-AE37-199B55BBC280}" maximized="1" windowWidth="0" windowHeight="0" activeSheetId="0"/>
    <customWorkbookView name="Filtro 159" guid="{BBAD44AA-E3D8-43DC-8382-B6F02DC6E960}" maximized="1" windowWidth="0" windowHeight="0" activeSheetId="0"/>
    <customWorkbookView name="Filtro 158" guid="{E8A9B6C8-71F7-4B72-8414-507BF8CE7C6F}" maximized="1" windowWidth="0" windowHeight="0" activeSheetId="0"/>
    <customWorkbookView name="Filtro 21" guid="{B7ACB44D-41A9-4F15-8CCC-5033BDAC1615}" maximized="1" windowWidth="0" windowHeight="0" activeSheetId="0"/>
    <customWorkbookView name="Filtro 20" guid="{A6339718-2D12-4126-8411-0B8EADFDB2DE}" maximized="1" windowWidth="0" windowHeight="0" activeSheetId="0"/>
    <customWorkbookView name="Filtro 23" guid="{4A7EAC5D-5BC1-4DFC-94D4-E318A86F3F42}" maximized="1" windowWidth="0" windowHeight="0" activeSheetId="0"/>
    <customWorkbookView name="Filtro 22" guid="{0575B91D-956D-457D-84B5-34F759C2910B}" maximized="1" windowWidth="0" windowHeight="0" activeSheetId="0"/>
    <customWorkbookView name="Filtro 25" guid="{8B9A760F-0E53-428D-9F3C-2288BC818008}" maximized="1" windowWidth="0" windowHeight="0" activeSheetId="0"/>
    <customWorkbookView name="Filtro 9" guid="{96ADE6A7-73D0-4C0E-8E01-6AEC4EE6CA89}" maximized="1" windowWidth="0" windowHeight="0" activeSheetId="0"/>
    <customWorkbookView name="Filtro 24" guid="{55A96DC8-B622-4DD8-94F9-B3E25F4710C9}" maximized="1" windowWidth="0" windowHeight="0" activeSheetId="0"/>
    <customWorkbookView name="Filtro 8" guid="{6B866295-476B-46E4-BAB4-C3097135B4BE}" maximized="1" windowWidth="0" windowHeight="0" activeSheetId="0"/>
    <customWorkbookView name="Filtro 27" guid="{037BE77E-73DE-48D5-B8AF-B1DA115F6A3E}" maximized="1" windowWidth="0" windowHeight="0" activeSheetId="0"/>
    <customWorkbookView name="Filtro 26" guid="{EC25A1BD-0043-4C5E-90B2-7F25569B9E4F}" maximized="1" windowWidth="0" windowHeight="0" activeSheetId="0"/>
    <customWorkbookView name="Filtro 29" guid="{8731C614-46CD-488D-A4AE-1D72C2C5E49F}" maximized="1" windowWidth="0" windowHeight="0" activeSheetId="0"/>
    <customWorkbookView name="Filtro 28" guid="{6BF4EEA8-0886-467A-B221-970AE60558CD}" maximized="1" windowWidth="0" windowHeight="0" activeSheetId="0"/>
    <customWorkbookView name="Filtro 160" guid="{30E5116D-9C7B-4447-8E73-B4159727160F}" maximized="1" windowWidth="0" windowHeight="0" activeSheetId="0"/>
    <customWorkbookView name="Filtro 164" guid="{738A0E69-DA7E-4112-BBD5-B86E9875E019}" maximized="1" windowWidth="0" windowHeight="0" activeSheetId="0"/>
    <customWorkbookView name="Filtro 163" guid="{AC1F4028-7F65-4CEF-B60D-BDD28AFEB6D5}" maximized="1" windowWidth="0" windowHeight="0" activeSheetId="0"/>
    <customWorkbookView name="Filtro 162" guid="{95CE37F7-6DBF-43AF-A789-E819C9320EC9}" maximized="1" windowWidth="0" windowHeight="0" activeSheetId="0"/>
    <customWorkbookView name="Filtro 161" guid="{02FBDA9F-9114-40DA-B294-5B645BC3B094}" maximized="1" windowWidth="0" windowHeight="0" activeSheetId="0"/>
    <customWorkbookView name="Filtro 168" guid="{8EFD1A53-1A0F-4301-8575-3BC4DE6CE333}" maximized="1" windowWidth="0" windowHeight="0" activeSheetId="0"/>
    <customWorkbookView name="Filtro 167" guid="{A89A43E0-5ED4-459C-BCEA-732550FB116C}" maximized="1" windowWidth="0" windowHeight="0" activeSheetId="0"/>
    <customWorkbookView name="Filtro 166" guid="{320211E3-BB49-49CA-B3FD-A3D56B400096}" maximized="1" windowWidth="0" windowHeight="0" activeSheetId="0"/>
    <customWorkbookView name="Filtro 165" guid="{43AB1975-1EEE-4D12-A9E2-BD5CC06691EB}" maximized="1" windowWidth="0" windowHeight="0" activeSheetId="0"/>
    <customWorkbookView name="Filtro 90" guid="{A191581E-8DEE-4C74-B187-FE52386C91C8}" maximized="1" windowWidth="0" windowHeight="0" activeSheetId="0"/>
    <customWorkbookView name="Filtro 169" guid="{AF97468A-F0AA-464C-B6C7-431D5D99181C}" maximized="1" windowWidth="0" windowHeight="0" activeSheetId="0"/>
    <customWorkbookView name="Filtro 92" guid="{7CE0E337-FB74-49A5-AE20-FDB183BA307A}" maximized="1" windowWidth="0" windowHeight="0" activeSheetId="0"/>
    <customWorkbookView name="Filtro 91" guid="{3ACC9487-810F-4B19-954A-572EF2FE070E}" maximized="1" windowWidth="0" windowHeight="0" activeSheetId="0"/>
    <customWorkbookView name="Filtro 94" guid="{78F3F7BC-272E-4E6C-BE08-27B5094258B8}" maximized="1" windowWidth="0" windowHeight="0" activeSheetId="0"/>
    <customWorkbookView name="Filtro 93" guid="{B821A583-2D20-47B6-AA21-9925B824E471}" maximized="1" windowWidth="0" windowHeight="0" activeSheetId="0"/>
    <customWorkbookView name="Filtro 96" guid="{B6C3C5C1-9AF6-4118-8E1E-CD535979EB98}" maximized="1" windowWidth="0" windowHeight="0" activeSheetId="0"/>
    <customWorkbookView name="Filtro 95" guid="{07374E89-84A8-4487-8D8E-908D3DAA563A}" maximized="1" windowWidth="0" windowHeight="0" activeSheetId="0"/>
    <customWorkbookView name="Filtro 10" guid="{68E5D952-DD04-41AD-98E7-DECA7A739916}" maximized="1" windowWidth="0" windowHeight="0" activeSheetId="0"/>
    <customWorkbookView name="Filtro 98" guid="{C49A8B15-D357-4381-AF02-BBE585517C7A}" maximized="1" windowWidth="0" windowHeight="0" activeSheetId="0"/>
    <customWorkbookView name="Filtro 97" guid="{8FBE5ED9-4702-449F-B071-C363CF59A6F7}" maximized="1" windowWidth="0" windowHeight="0" activeSheetId="0"/>
    <customWorkbookView name="Filtro 12" guid="{6CD69C80-E7C8-40ED-BC7D-D4595969BFD5}" maximized="1" windowWidth="0" windowHeight="0" activeSheetId="0"/>
    <customWorkbookView name="Filtro 11" guid="{E8B8173E-3FFC-4A13-91D0-65447A7F0BE3}" maximized="1" windowWidth="0" windowHeight="0" activeSheetId="0"/>
    <customWorkbookView name="Filtro 99" guid="{FE714246-990F-4063-93B0-DCF3A24E0F6A}" maximized="1" windowWidth="0" windowHeight="0" activeSheetId="0"/>
    <customWorkbookView name="Filtro 14" guid="{747345E7-8F3F-4209-9E81-CDBA79DF5960}" maximized="1" windowWidth="0" windowHeight="0" activeSheetId="0"/>
    <customWorkbookView name="Filtro 13" guid="{17D33928-587D-4132-A09B-DDA3828406B1}" maximized="1" windowWidth="0" windowHeight="0" activeSheetId="0"/>
    <customWorkbookView name="Filtro 16" guid="{0303D626-FA8D-4902-A1E1-330989F852C1}" maximized="1" windowWidth="0" windowHeight="0" activeSheetId="0"/>
    <customWorkbookView name="Filtro 15" guid="{248C7FEE-9894-4EA2-A0D1-E543726C7C87}" maximized="1" windowWidth="0" windowHeight="0" activeSheetId="0"/>
    <customWorkbookView name="Filtro 18" guid="{14F1AC46-5023-4663-9DE5-AAFB608E88AA}" maximized="1" windowWidth="0" windowHeight="0" activeSheetId="0"/>
    <customWorkbookView name="Filtro 17" guid="{9230CB64-B15A-4143-AAE3-2223B8DD6A3E}" maximized="1" windowWidth="0" windowHeight="0" activeSheetId="0"/>
    <customWorkbookView name="Filtro 131" guid="{FFE8D631-6E22-4D85-88A9-586E61EAC516}" maximized="1" windowWidth="0" windowHeight="0" activeSheetId="0"/>
    <customWorkbookView name="Filtro 130" guid="{88D2AAA2-9F9F-4FB9-8073-3986CD2815A1}" maximized="1" windowWidth="0" windowHeight="0" activeSheetId="0"/>
    <customWorkbookView name="Filtro 135" guid="{0C06F503-65B8-48FA-9613-102B47FEB377}" maximized="1" windowWidth="0" windowHeight="0" activeSheetId="0"/>
    <customWorkbookView name="Filtro 134" guid="{03FF8D02-DB84-41C1-907C-8A02EBA1F47C}" maximized="1" windowWidth="0" windowHeight="0" activeSheetId="0"/>
    <customWorkbookView name="Filtro 133" guid="{89E3D84B-DDB3-4AF9-876C-19A96F377192}" maximized="1" windowWidth="0" windowHeight="0" activeSheetId="0"/>
    <customWorkbookView name="Filtro 132" guid="{62A8D119-DC8D-4D87-B33D-F35EBAA32E00}" maximized="1" windowWidth="0" windowHeight="0" activeSheetId="0"/>
    <customWorkbookView name="Filtro 139" guid="{1409CA99-73A7-4754-9726-4F2CEC1C8C2B}" maximized="1" windowWidth="0" windowHeight="0" activeSheetId="0"/>
    <customWorkbookView name="Filtro 138" guid="{45708273-2852-4EAF-B465-E9133FEC13BB}" maximized="1" windowWidth="0" windowHeight="0" activeSheetId="0"/>
    <customWorkbookView name="Filtro 137" guid="{6BAA2FE7-2F16-4B90-8847-6F985277E52B}" maximized="1" windowWidth="0" windowHeight="0" activeSheetId="0"/>
    <customWorkbookView name="Filtro 136" guid="{90099463-48E3-4CED-82FC-7FEA00CBAE80}" maximized="1" windowWidth="0" windowHeight="0" activeSheetId="0"/>
    <customWorkbookView name="Filtro 81" guid="{77A4C97E-7482-4BA7-B043-057FCB1D0EAA}" maximized="1" windowWidth="0" windowHeight="0" activeSheetId="0"/>
    <customWorkbookView name="Filtro 80" guid="{0E08E817-080C-40F6-AE0B-3D8CE3BDE893}" maximized="1" windowWidth="0" windowHeight="0" activeSheetId="0"/>
    <customWorkbookView name="Filtro 83" guid="{604368AE-17D7-499E-B378-EC67F503AD06}" maximized="1" windowWidth="0" windowHeight="0" activeSheetId="0"/>
    <customWorkbookView name="Filtro 82" guid="{5B6ACDC0-2EC8-49FE-B779-C937EE2C62A0}" maximized="1" windowWidth="0" windowHeight="0" activeSheetId="0"/>
    <customWorkbookView name="Filtro 129" guid="{DA15E42E-60A8-4BB8-A2CA-92B5299982CC}" maximized="1" windowWidth="0" windowHeight="0" activeSheetId="0"/>
    <customWorkbookView name="Filtro 85" guid="{86E52856-E3ED-4357-B79F-9C673CDDFD93}" maximized="1" windowWidth="0" windowHeight="0" activeSheetId="0"/>
    <customWorkbookView name="Filtro 84" guid="{970293DD-FDB6-4FC0-B306-6BF9AA13010B}" maximized="1" windowWidth="0" windowHeight="0" activeSheetId="0"/>
    <customWorkbookView name="Filtro 87" guid="{BBD48203-528E-4E0A-B036-C373C9725738}" maximized="1" windowWidth="0" windowHeight="0" activeSheetId="0"/>
    <customWorkbookView name="Filtro 86" guid="{248A9A3B-F890-4A85-9917-2DBD2B237B60}" maximized="1" windowWidth="0" windowHeight="0" activeSheetId="0"/>
    <customWorkbookView name="Filtro 89" guid="{64D7F6D3-8C27-4890-A840-31DE33418A67}" maximized="1" windowWidth="0" windowHeight="0" activeSheetId="0"/>
    <customWorkbookView name="Filtro 88" guid="{8CB9A174-D88F-4DB7-87C7-394844FDA863}" maximized="1" windowWidth="0" windowHeight="0" activeSheetId="0"/>
    <customWorkbookView name="Filtro 142" guid="{467B6643-4598-4FA4-9947-4FF71DD528B1}" maximized="1" windowWidth="0" windowHeight="0" activeSheetId="0"/>
    <customWorkbookView name="Filtro 141" guid="{34FD4742-E40B-4A96-8804-BA039C79A666}" maximized="1" windowWidth="0" windowHeight="0" activeSheetId="0"/>
    <customWorkbookView name="Filtro 140" guid="{A89AB7A4-7304-4922-9A0D-A301C64F3B54}" maximized="1" windowWidth="0" windowHeight="0" activeSheetId="0"/>
    <customWorkbookView name="Filtro 146" guid="{A2AD0A3A-88BD-4598-AD9E-D34318CD27F0}" maximized="1" windowWidth="0" windowHeight="0" activeSheetId="0"/>
    <customWorkbookView name="Filtro 145" guid="{35886C1C-C42C-44B3-9589-8350E6BECF94}" maximized="1" windowWidth="0" windowHeight="0" activeSheetId="0"/>
    <customWorkbookView name="Filtro 144" guid="{A83BC87E-423D-4218-A4EB-48C0C81B3E22}" maximized="1" windowWidth="0" windowHeight="0" activeSheetId="0"/>
    <customWorkbookView name="Filtro 143" guid="{CA4F6B0B-62B7-4808-89C6-4916F27897A4}" maximized="1" windowWidth="0" windowHeight="0" activeSheetId="0"/>
    <customWorkbookView name="Filtro 149" guid="{4E1E3BCF-9D27-4C7A-AAB0-1B05CF0D007A}" maximized="1" windowWidth="0" windowHeight="0" activeSheetId="0"/>
    <customWorkbookView name="Filtro 148" guid="{55CF5F13-0688-48EA-8DA3-743C5917F92F}" maximized="1" windowWidth="0" windowHeight="0" activeSheetId="0"/>
    <customWorkbookView name="Filtro 147" guid="{FC89777B-BE43-49F7-B65A-75E75F9408D5}" maximized="1" windowWidth="0" windowHeight="0" activeSheetId="0"/>
    <customWorkbookView name="Filtro 70" guid="{4D41A6F3-AFF1-44BC-BDEE-44635E8CA337}" maximized="1" windowWidth="0" windowHeight="0" activeSheetId="0"/>
    <customWorkbookView name="Filtro 72" guid="{D40A03EC-BCE9-4F52-8297-6B14C3938185}" maximized="1" windowWidth="0" windowHeight="0" activeSheetId="0"/>
    <customWorkbookView name="Filtro 71" guid="{79A5C37B-3613-4265-A11D-8A68332C601C}" maximized="1" windowWidth="0" windowHeight="0" activeSheetId="0"/>
    <customWorkbookView name="Filtro 74" guid="{0F6C8275-370C-44A1-9943-6C292CB342FA}" maximized="1" windowWidth="0" windowHeight="0" activeSheetId="0"/>
    <customWorkbookView name="Filtro 73" guid="{0570210B-0C5E-46D1-A489-44F48FD8D1DC}" maximized="1" windowWidth="0" windowHeight="0" activeSheetId="0"/>
    <customWorkbookView name="Filtro 76" guid="{278CEEA0-8E23-41DA-9EEA-95D8ED7B58DD}" maximized="1" windowWidth="0" windowHeight="0" activeSheetId="0"/>
    <customWorkbookView name="Filtro 75" guid="{F55844CC-5F8B-4CD4-AC5C-50741D529724}" maximized="1" windowWidth="0" windowHeight="0" activeSheetId="0"/>
    <customWorkbookView name="Filtro 78" guid="{4ACF072B-C0B7-4FB2-9E3C-AF75BABDE60E}" maximized="1" windowWidth="0" windowHeight="0" activeSheetId="0"/>
    <customWorkbookView name="Filtro 77" guid="{E5CD6299-3CA2-47FF-B73A-81E781EFAE1B}" maximized="1" windowWidth="0" windowHeight="0" activeSheetId="0"/>
    <customWorkbookView name="Filtro 79" guid="{797D6ACF-4C7D-4D07-8509-89DF3D37FA12}" maximized="1" windowWidth="0" windowHeight="0" activeSheetId="0"/>
    <customWorkbookView name="Filtro 113" guid="{CC10F5C0-8677-4D24-86DE-501ECEB28031}" maximized="1" windowWidth="0" windowHeight="0" activeSheetId="0"/>
    <customWorkbookView name="Filtro 112" guid="{907181C0-09B2-40D9-8AC2-53D4624AAC85}" maximized="1" windowWidth="0" windowHeight="0" activeSheetId="0"/>
    <customWorkbookView name="Filtro 111" guid="{FD00E58F-C3B2-4F43-BDA1-14AAB4E0E3B3}" maximized="1" windowWidth="0" windowHeight="0" activeSheetId="0"/>
    <customWorkbookView name="Filtro 110" guid="{69F9BB98-F302-49F2-B42E-EF62256DC248}" maximized="1" windowWidth="0" windowHeight="0" activeSheetId="0"/>
    <customWorkbookView name="Filtro 117" guid="{2B2C0886-424F-4BAE-8BEC-ABB135D8CB5F}" maximized="1" windowWidth="0" windowHeight="0" activeSheetId="0"/>
    <customWorkbookView name="Filtro 116" guid="{9910A8F1-81D6-4F90-8E46-C7E4F72BC92B}" maximized="1" windowWidth="0" windowHeight="0" activeSheetId="0"/>
    <customWorkbookView name="Filtro 115" guid="{C84B5931-CEB8-47F0-ADFB-5DDD969E1612}" maximized="1" windowWidth="0" windowHeight="0" activeSheetId="0"/>
    <customWorkbookView name="Filtro 114" guid="{0F255691-7E98-42D5-95BD-221F2AB11DB3}" maximized="1" windowWidth="0" windowHeight="0" activeSheetId="0"/>
    <customWorkbookView name="Filtro 109" guid="{3B133602-25D5-4961-88D8-5818785BC6C2}" maximized="1" windowWidth="0" windowHeight="0" activeSheetId="0"/>
    <customWorkbookView name="Filtro 61" guid="{1C2763A5-EE68-4558-8C83-FB7D89B08C28}" maximized="1" windowWidth="0" windowHeight="0" activeSheetId="0"/>
    <customWorkbookView name="Filtro 108" guid="{8F6D7827-801F-4CCC-A573-A9EE2968FE23}" maximized="1" windowWidth="0" windowHeight="0" activeSheetId="0"/>
    <customWorkbookView name="Filtro 60" guid="{8A729B42-296E-4A4F-8EF3-6905BF4CF69A}" maximized="1" windowWidth="0" windowHeight="0" activeSheetId="0"/>
    <customWorkbookView name="Filtro 107" guid="{DC1F6B5B-9933-428F-B9B0-D57B509BD3BC}" maximized="1" windowWidth="0" windowHeight="0" activeSheetId="0"/>
    <customWorkbookView name="Filtro 63" guid="{2443B29E-4A27-4FCC-B9E4-46FE25F4C4F3}" maximized="1" windowWidth="0" windowHeight="0" activeSheetId="0"/>
    <customWorkbookView name="Filtro 62" guid="{874E7D6F-AF27-4814-BD9D-D01C579DF874}" maximized="1" windowWidth="0" windowHeight="0" activeSheetId="0"/>
    <customWorkbookView name="Filtro 65" guid="{62332A78-CE45-4EA0-BCCD-0FE33DB70A3C}" maximized="1" windowWidth="0" windowHeight="0" activeSheetId="0"/>
    <customWorkbookView name="Filtro 64" guid="{54EBCA95-84F1-4FF3-BFFA-B65E5E80EC18}" maximized="1" windowWidth="0" windowHeight="0" activeSheetId="0"/>
    <customWorkbookView name="Filtro 67" guid="{02712CA5-9A1A-482F-856C-576E4303D727}" maximized="1" windowWidth="0" windowHeight="0" activeSheetId="0"/>
    <customWorkbookView name="Filtro 66" guid="{3BAD80CD-7202-403B-BFC2-01DBEDF8739E}" maximized="1" windowWidth="0" windowHeight="0" activeSheetId="0"/>
    <customWorkbookView name="Filtro 69" guid="{7C4E7CE6-B0B9-4E23-A27D-9288858A35B9}" maximized="1" windowWidth="0" windowHeight="0" activeSheetId="0"/>
    <customWorkbookView name="Filtro 68" guid="{218AF465-F71F-447A-8B9A-F2163558179A}" maximized="1" windowWidth="0" windowHeight="0" activeSheetId="0"/>
    <customWorkbookView name="Filtro 120" guid="{9F3C252E-63D0-407B-ABCD-50A0A5CB4531}" maximized="1" windowWidth="0" windowHeight="0" activeSheetId="0"/>
    <customWorkbookView name="Filtro 124" guid="{B1DC1B43-FD4C-4CD2-8171-E2DC6B331E93}" maximized="1" windowWidth="0" windowHeight="0" activeSheetId="0"/>
    <customWorkbookView name="Filtro 123" guid="{04C77B89-EFBD-4C6F-98E8-2FFFD0F9C10A}" maximized="1" windowWidth="0" windowHeight="0" activeSheetId="0"/>
    <customWorkbookView name="Filtro 122" guid="{034485A7-CE91-4CA2-8F63-6D2D6072FE50}" maximized="1" windowWidth="0" windowHeight="0" activeSheetId="0"/>
    <customWorkbookView name="Filtro 121" guid="{85B642FE-2BE2-479C-8AE2-CBD962E53C98}" maximized="1" windowWidth="0" windowHeight="0" activeSheetId="0"/>
    <customWorkbookView name="Filtro 128" guid="{C296F7FA-CF54-4D39-9A4D-BC3269424B6B}" maximized="1" windowWidth="0" windowHeight="0" activeSheetId="0"/>
    <customWorkbookView name="Filtro 127" guid="{B31EA1F7-748F-4D7E-8184-E643C3FF6674}" maximized="1" windowWidth="0" windowHeight="0" activeSheetId="0"/>
    <customWorkbookView name="Filtro 126" guid="{E3DBE07D-C39B-46A6-9E5C-0F347C5636A4}" maximized="1" windowWidth="0" windowHeight="0" activeSheetId="0"/>
    <customWorkbookView name="Filtro 125" guid="{7D4D7E7A-DE01-48BE-8014-26BCF8CFD8F2}" maximized="1" windowWidth="0" windowHeight="0" activeSheetId="0"/>
    <customWorkbookView name="Filtro 50" guid="{BB2C73DA-0F8F-4294-80B5-1C9262134889}" maximized="1" windowWidth="0" windowHeight="0" activeSheetId="0"/>
    <customWorkbookView name="Filtro 119" guid="{EB67B31D-BF36-4B8A-A4E7-940DFF3D46B9}" maximized="1" windowWidth="0" windowHeight="0" activeSheetId="0"/>
    <customWorkbookView name="Filtro 118" guid="{1C12459A-941F-416A-A5D2-5DDD92AB9EE1}" maximized="1" windowWidth="0" windowHeight="0" activeSheetId="0"/>
    <customWorkbookView name="Filtro 52" guid="{D44EED9E-C518-42F7-99B3-FCAC71111DE4}" maximized="1" windowWidth="0" windowHeight="0" activeSheetId="0"/>
    <customWorkbookView name="Filtro 51" guid="{8D6D394B-3595-4482-AD14-F1B85185D92B}" maximized="1" windowWidth="0" windowHeight="0" activeSheetId="0"/>
    <customWorkbookView name="Filtro 54" guid="{FF7291E2-1DB6-4F10-AAF1-0A2CAFB6CDC5}" maximized="1" windowWidth="0" windowHeight="0" activeSheetId="0"/>
    <customWorkbookView name="Filtro 53" guid="{D33A633D-8EE6-4E33-87F8-C6D84BB8FA26}" maximized="1" windowWidth="0" windowHeight="0" activeSheetId="0"/>
    <customWorkbookView name="Filtro 56" guid="{DF81FCBD-8565-4733-A664-A386002DE377}" maximized="1" windowWidth="0" windowHeight="0" activeSheetId="0"/>
    <customWorkbookView name="Filtro 55" guid="{563AE338-8562-4B66-A53E-EE4B03D347AD}" maximized="1" windowWidth="0" windowHeight="0" activeSheetId="0"/>
    <customWorkbookView name="Filtro 58" guid="{018BE424-0222-47A5-A17D-52D768ACCB23}" maximized="1" windowWidth="0" windowHeight="0" activeSheetId="0"/>
    <customWorkbookView name="Filtro 57" guid="{FC886A6B-1845-462E-8B00-2818F985AE65}" maximized="1" windowWidth="0" windowHeight="0" activeSheetId="0"/>
    <customWorkbookView name="Filtro 59" guid="{AF3B66E8-3744-468D-B572-526EA0CCD2C2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M28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N25" i="15" s="1"/>
  <c r="K25" i="15"/>
  <c r="L25" i="15" s="1"/>
  <c r="D25" i="15"/>
  <c r="M24" i="15"/>
  <c r="O24" i="15" s="1"/>
  <c r="K24" i="15"/>
  <c r="D24" i="15"/>
  <c r="M23" i="15"/>
  <c r="K23" i="15"/>
  <c r="L23" i="15" s="1"/>
  <c r="D23" i="15"/>
  <c r="M22" i="15"/>
  <c r="O22" i="15" s="1"/>
  <c r="K22" i="15"/>
  <c r="D22" i="15"/>
  <c r="M21" i="15"/>
  <c r="N21" i="15" s="1"/>
  <c r="K21" i="15"/>
  <c r="L21" i="15" s="1"/>
  <c r="D21" i="15"/>
  <c r="M20" i="15"/>
  <c r="O20" i="15" s="1"/>
  <c r="K20" i="15"/>
  <c r="G20" i="15"/>
  <c r="G120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0" i="15" s="1"/>
  <c r="P4" i="15"/>
  <c r="M4" i="15"/>
  <c r="K4" i="15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AU27" i="8"/>
  <c r="K14" i="14" s="1"/>
  <c r="K16" i="14" s="1"/>
  <c r="AT27" i="8"/>
  <c r="J14" i="14" s="1"/>
  <c r="J16" i="14" s="1"/>
  <c r="AS27" i="8"/>
  <c r="I14" i="14" s="1"/>
  <c r="AR27" i="8"/>
  <c r="H14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7" i="4"/>
  <c r="C26" i="4"/>
  <c r="C25" i="4"/>
  <c r="AE24" i="4"/>
  <c r="AD24" i="4"/>
  <c r="AC24" i="4"/>
  <c r="C24" i="4"/>
  <c r="AF21" i="4" a="1"/>
  <c r="AF21" i="4" s="1"/>
  <c r="J21" i="4"/>
  <c r="AF20" i="4" a="1"/>
  <c r="AF20" i="4" s="1"/>
  <c r="V20" i="4" s="1"/>
  <c r="J20" i="4"/>
  <c r="AF19" i="4" a="1"/>
  <c r="AF19" i="4" s="1"/>
  <c r="G19" i="4" s="1"/>
  <c r="V19" i="4"/>
  <c r="J19" i="4"/>
  <c r="AF18" i="4" a="1"/>
  <c r="AF18" i="4" s="1"/>
  <c r="J18" i="4"/>
  <c r="AF17" i="4" a="1"/>
  <c r="AF17" i="4" s="1"/>
  <c r="V17" i="4" s="1"/>
  <c r="J17" i="4"/>
  <c r="AF16" i="4" a="1"/>
  <c r="AF16" i="4" s="1"/>
  <c r="V16" i="4" s="1"/>
  <c r="J16" i="4"/>
  <c r="G16" i="4"/>
  <c r="AF15" i="4" a="1"/>
  <c r="AF15" i="4" s="1"/>
  <c r="G15" i="4" s="1"/>
  <c r="J15" i="4"/>
  <c r="AF14" i="4" a="1"/>
  <c r="AF14" i="4"/>
  <c r="G14" i="4" s="1"/>
  <c r="J14" i="4"/>
  <c r="AF13" i="4" a="1"/>
  <c r="AF13" i="4" s="1"/>
  <c r="J13" i="4"/>
  <c r="AF12" i="4" a="1"/>
  <c r="AF12" i="4" s="1"/>
  <c r="V12" i="4" s="1"/>
  <c r="J12" i="4"/>
  <c r="G12" i="4"/>
  <c r="AF11" i="4" a="1"/>
  <c r="AF11" i="4" s="1"/>
  <c r="G11" i="4" s="1"/>
  <c r="J11" i="4"/>
  <c r="AF10" i="4" a="1"/>
  <c r="AF10" i="4"/>
  <c r="G10" i="4" s="1"/>
  <c r="J10" i="4"/>
  <c r="V9" i="4"/>
  <c r="J9" i="4"/>
  <c r="G9" i="4"/>
  <c r="AF8" i="4" a="1"/>
  <c r="AF8" i="4" s="1"/>
  <c r="J8" i="4"/>
  <c r="AF7" i="4" a="1"/>
  <c r="AF7" i="4"/>
  <c r="J7" i="4"/>
  <c r="AF6" i="4" a="1"/>
  <c r="AF6" i="4" s="1"/>
  <c r="V6" i="4" s="1"/>
  <c r="J6" i="4"/>
  <c r="AF5" i="4" a="1"/>
  <c r="AF5" i="4" s="1"/>
  <c r="G5" i="4" s="1"/>
  <c r="J5" i="4"/>
  <c r="V4" i="4"/>
  <c r="J4" i="4"/>
  <c r="G4" i="4"/>
  <c r="AF3" i="4" a="1"/>
  <c r="AF3" i="4" s="1"/>
  <c r="J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J388" i="3"/>
  <c r="G388" i="3"/>
  <c r="J387" i="3"/>
  <c r="G387" i="3"/>
  <c r="V386" i="3"/>
  <c r="J386" i="3"/>
  <c r="G386" i="3"/>
  <c r="J385" i="3"/>
  <c r="G385" i="3"/>
  <c r="J384" i="3"/>
  <c r="G384" i="3"/>
  <c r="J383" i="3"/>
  <c r="G383" i="3"/>
  <c r="J382" i="3"/>
  <c r="G382" i="3"/>
  <c r="J381" i="3"/>
  <c r="G381" i="3"/>
  <c r="J380" i="3"/>
  <c r="G380" i="3"/>
  <c r="J379" i="3"/>
  <c r="G379" i="3"/>
  <c r="V378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J371" i="3"/>
  <c r="G371" i="3"/>
  <c r="J370" i="3"/>
  <c r="G370" i="3"/>
  <c r="J369" i="3"/>
  <c r="G369" i="3"/>
  <c r="J368" i="3"/>
  <c r="G368" i="3"/>
  <c r="J367" i="3"/>
  <c r="G367" i="3"/>
  <c r="J366" i="3"/>
  <c r="G366" i="3"/>
  <c r="J365" i="3"/>
  <c r="G365" i="3"/>
  <c r="J364" i="3"/>
  <c r="G364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J356" i="3"/>
  <c r="G356" i="3"/>
  <c r="J355" i="3"/>
  <c r="G355" i="3"/>
  <c r="V354" i="3"/>
  <c r="J354" i="3"/>
  <c r="G354" i="3"/>
  <c r="J353" i="3"/>
  <c r="G353" i="3"/>
  <c r="J352" i="3"/>
  <c r="G352" i="3"/>
  <c r="J351" i="3"/>
  <c r="G351" i="3"/>
  <c r="J350" i="3"/>
  <c r="G350" i="3"/>
  <c r="J349" i="3"/>
  <c r="G349" i="3"/>
  <c r="J348" i="3"/>
  <c r="G348" i="3"/>
  <c r="J347" i="3"/>
  <c r="G347" i="3"/>
  <c r="V346" i="3"/>
  <c r="J346" i="3"/>
  <c r="G346" i="3"/>
  <c r="J345" i="3"/>
  <c r="G345" i="3"/>
  <c r="J344" i="3"/>
  <c r="G344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J337" i="3"/>
  <c r="G337" i="3"/>
  <c r="J336" i="3"/>
  <c r="G336" i="3"/>
  <c r="J335" i="3"/>
  <c r="G335" i="3"/>
  <c r="J334" i="3"/>
  <c r="G334" i="3"/>
  <c r="J333" i="3"/>
  <c r="G333" i="3"/>
  <c r="J332" i="3"/>
  <c r="G332" i="3"/>
  <c r="J331" i="3"/>
  <c r="G331" i="3"/>
  <c r="J330" i="3"/>
  <c r="G330" i="3"/>
  <c r="J329" i="3"/>
  <c r="G329" i="3"/>
  <c r="J328" i="3"/>
  <c r="G328" i="3"/>
  <c r="J327" i="3"/>
  <c r="G327" i="3"/>
  <c r="J326" i="3"/>
  <c r="G326" i="3"/>
  <c r="J325" i="3"/>
  <c r="G325" i="3"/>
  <c r="J324" i="3"/>
  <c r="G324" i="3"/>
  <c r="J323" i="3"/>
  <c r="G323" i="3"/>
  <c r="V322" i="3"/>
  <c r="J322" i="3"/>
  <c r="G322" i="3"/>
  <c r="J321" i="3"/>
  <c r="G321" i="3"/>
  <c r="J320" i="3"/>
  <c r="G320" i="3"/>
  <c r="J319" i="3"/>
  <c r="G319" i="3"/>
  <c r="J318" i="3"/>
  <c r="G318" i="3"/>
  <c r="J317" i="3"/>
  <c r="G317" i="3"/>
  <c r="J316" i="3"/>
  <c r="G316" i="3"/>
  <c r="J315" i="3"/>
  <c r="G315" i="3"/>
  <c r="V314" i="3"/>
  <c r="J314" i="3"/>
  <c r="G314" i="3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J303" i="3"/>
  <c r="G303" i="3"/>
  <c r="J302" i="3"/>
  <c r="G302" i="3"/>
  <c r="J301" i="3"/>
  <c r="G301" i="3"/>
  <c r="J300" i="3"/>
  <c r="G300" i="3"/>
  <c r="J299" i="3"/>
  <c r="G299" i="3"/>
  <c r="J298" i="3"/>
  <c r="G298" i="3"/>
  <c r="J297" i="3"/>
  <c r="G297" i="3"/>
  <c r="V296" i="3"/>
  <c r="J296" i="3"/>
  <c r="G296" i="3"/>
  <c r="J295" i="3"/>
  <c r="G295" i="3"/>
  <c r="J294" i="3"/>
  <c r="G294" i="3"/>
  <c r="J293" i="3"/>
  <c r="G293" i="3"/>
  <c r="V292" i="3"/>
  <c r="J292" i="3"/>
  <c r="G292" i="3"/>
  <c r="J291" i="3"/>
  <c r="G291" i="3"/>
  <c r="J290" i="3"/>
  <c r="G290" i="3"/>
  <c r="J289" i="3"/>
  <c r="G289" i="3"/>
  <c r="V288" i="3"/>
  <c r="J288" i="3"/>
  <c r="G288" i="3"/>
  <c r="J287" i="3"/>
  <c r="G287" i="3"/>
  <c r="J286" i="3"/>
  <c r="G286" i="3"/>
  <c r="J285" i="3"/>
  <c r="G285" i="3"/>
  <c r="V284" i="3"/>
  <c r="J284" i="3"/>
  <c r="G284" i="3"/>
  <c r="J283" i="3"/>
  <c r="G283" i="3"/>
  <c r="J282" i="3"/>
  <c r="G282" i="3"/>
  <c r="J281" i="3"/>
  <c r="G281" i="3"/>
  <c r="V280" i="3"/>
  <c r="J280" i="3"/>
  <c r="G280" i="3"/>
  <c r="J279" i="3"/>
  <c r="G279" i="3"/>
  <c r="J278" i="3"/>
  <c r="G278" i="3"/>
  <c r="J277" i="3"/>
  <c r="G277" i="3"/>
  <c r="V276" i="3"/>
  <c r="J276" i="3"/>
  <c r="G276" i="3"/>
  <c r="J275" i="3"/>
  <c r="G275" i="3"/>
  <c r="J274" i="3"/>
  <c r="G274" i="3"/>
  <c r="J273" i="3"/>
  <c r="G273" i="3"/>
  <c r="V272" i="3"/>
  <c r="J272" i="3"/>
  <c r="G272" i="3"/>
  <c r="J271" i="3"/>
  <c r="G271" i="3"/>
  <c r="J270" i="3"/>
  <c r="G270" i="3"/>
  <c r="J269" i="3"/>
  <c r="G269" i="3"/>
  <c r="V268" i="3"/>
  <c r="J268" i="3"/>
  <c r="G268" i="3"/>
  <c r="J267" i="3"/>
  <c r="G267" i="3"/>
  <c r="J266" i="3"/>
  <c r="G266" i="3"/>
  <c r="J265" i="3"/>
  <c r="G265" i="3"/>
  <c r="V264" i="3"/>
  <c r="J264" i="3"/>
  <c r="G264" i="3"/>
  <c r="J263" i="3"/>
  <c r="G263" i="3"/>
  <c r="J262" i="3"/>
  <c r="G262" i="3"/>
  <c r="J261" i="3"/>
  <c r="G261" i="3"/>
  <c r="V260" i="3"/>
  <c r="J260" i="3"/>
  <c r="G260" i="3"/>
  <c r="J259" i="3"/>
  <c r="G259" i="3"/>
  <c r="J258" i="3"/>
  <c r="G258" i="3"/>
  <c r="J257" i="3"/>
  <c r="G257" i="3"/>
  <c r="V256" i="3"/>
  <c r="J256" i="3"/>
  <c r="G256" i="3"/>
  <c r="J255" i="3"/>
  <c r="G255" i="3"/>
  <c r="J254" i="3"/>
  <c r="G254" i="3"/>
  <c r="J253" i="3"/>
  <c r="G253" i="3"/>
  <c r="V252" i="3"/>
  <c r="J252" i="3"/>
  <c r="G252" i="3"/>
  <c r="J251" i="3"/>
  <c r="G251" i="3"/>
  <c r="J250" i="3"/>
  <c r="G250" i="3"/>
  <c r="J249" i="3"/>
  <c r="G249" i="3"/>
  <c r="V248" i="3"/>
  <c r="J248" i="3"/>
  <c r="G248" i="3"/>
  <c r="J247" i="3"/>
  <c r="G247" i="3"/>
  <c r="J246" i="3"/>
  <c r="G246" i="3"/>
  <c r="J245" i="3"/>
  <c r="G245" i="3"/>
  <c r="V244" i="3"/>
  <c r="J244" i="3"/>
  <c r="G244" i="3"/>
  <c r="J243" i="3"/>
  <c r="G243" i="3"/>
  <c r="J242" i="3"/>
  <c r="G242" i="3"/>
  <c r="J241" i="3"/>
  <c r="G241" i="3"/>
  <c r="V240" i="3"/>
  <c r="J240" i="3"/>
  <c r="G240" i="3"/>
  <c r="J239" i="3"/>
  <c r="G239" i="3"/>
  <c r="J238" i="3"/>
  <c r="G238" i="3"/>
  <c r="J237" i="3"/>
  <c r="G237" i="3"/>
  <c r="V236" i="3"/>
  <c r="J236" i="3"/>
  <c r="G236" i="3"/>
  <c r="J235" i="3"/>
  <c r="G235" i="3"/>
  <c r="J234" i="3"/>
  <c r="G234" i="3"/>
  <c r="J233" i="3"/>
  <c r="G233" i="3"/>
  <c r="V232" i="3"/>
  <c r="J232" i="3"/>
  <c r="G232" i="3"/>
  <c r="J231" i="3"/>
  <c r="G231" i="3"/>
  <c r="J230" i="3"/>
  <c r="G230" i="3"/>
  <c r="J229" i="3"/>
  <c r="G229" i="3"/>
  <c r="V228" i="3"/>
  <c r="J228" i="3"/>
  <c r="G228" i="3"/>
  <c r="J227" i="3"/>
  <c r="G227" i="3"/>
  <c r="J226" i="3"/>
  <c r="G226" i="3"/>
  <c r="J225" i="3"/>
  <c r="G225" i="3"/>
  <c r="V224" i="3"/>
  <c r="J224" i="3"/>
  <c r="G224" i="3"/>
  <c r="J223" i="3"/>
  <c r="G223" i="3"/>
  <c r="J222" i="3"/>
  <c r="G222" i="3"/>
  <c r="J221" i="3"/>
  <c r="G221" i="3"/>
  <c r="V220" i="3"/>
  <c r="J220" i="3"/>
  <c r="G220" i="3"/>
  <c r="J219" i="3"/>
  <c r="G219" i="3"/>
  <c r="J218" i="3"/>
  <c r="G218" i="3"/>
  <c r="J217" i="3"/>
  <c r="G217" i="3"/>
  <c r="V216" i="3"/>
  <c r="J216" i="3"/>
  <c r="G216" i="3"/>
  <c r="J215" i="3"/>
  <c r="G215" i="3"/>
  <c r="J214" i="3"/>
  <c r="G214" i="3"/>
  <c r="J213" i="3"/>
  <c r="G213" i="3"/>
  <c r="V212" i="3"/>
  <c r="J212" i="3"/>
  <c r="G212" i="3"/>
  <c r="J211" i="3"/>
  <c r="G211" i="3"/>
  <c r="J210" i="3"/>
  <c r="G210" i="3"/>
  <c r="J209" i="3"/>
  <c r="G209" i="3"/>
  <c r="V208" i="3"/>
  <c r="J208" i="3"/>
  <c r="G208" i="3"/>
  <c r="J207" i="3"/>
  <c r="G207" i="3"/>
  <c r="J206" i="3"/>
  <c r="G206" i="3"/>
  <c r="J205" i="3"/>
  <c r="G205" i="3"/>
  <c r="V204" i="3"/>
  <c r="J204" i="3"/>
  <c r="G204" i="3"/>
  <c r="J203" i="3"/>
  <c r="G203" i="3"/>
  <c r="J202" i="3"/>
  <c r="G202" i="3"/>
  <c r="J201" i="3"/>
  <c r="G201" i="3"/>
  <c r="V200" i="3"/>
  <c r="J200" i="3"/>
  <c r="G200" i="3"/>
  <c r="J199" i="3"/>
  <c r="G199" i="3"/>
  <c r="J198" i="3"/>
  <c r="G198" i="3"/>
  <c r="J197" i="3"/>
  <c r="G197" i="3"/>
  <c r="V196" i="3"/>
  <c r="J196" i="3"/>
  <c r="G196" i="3"/>
  <c r="J195" i="3"/>
  <c r="G195" i="3"/>
  <c r="J194" i="3"/>
  <c r="G194" i="3"/>
  <c r="J193" i="3"/>
  <c r="G193" i="3"/>
  <c r="V192" i="3"/>
  <c r="J192" i="3"/>
  <c r="G192" i="3"/>
  <c r="J191" i="3"/>
  <c r="G191" i="3"/>
  <c r="J190" i="3"/>
  <c r="G190" i="3"/>
  <c r="J189" i="3"/>
  <c r="G189" i="3"/>
  <c r="V188" i="3"/>
  <c r="J188" i="3"/>
  <c r="G188" i="3"/>
  <c r="J187" i="3"/>
  <c r="G187" i="3"/>
  <c r="J186" i="3"/>
  <c r="G186" i="3"/>
  <c r="J185" i="3"/>
  <c r="G185" i="3"/>
  <c r="V184" i="3"/>
  <c r="J184" i="3"/>
  <c r="G184" i="3"/>
  <c r="J183" i="3"/>
  <c r="G183" i="3"/>
  <c r="J182" i="3"/>
  <c r="G182" i="3"/>
  <c r="J181" i="3"/>
  <c r="G181" i="3"/>
  <c r="V180" i="3"/>
  <c r="J180" i="3"/>
  <c r="G180" i="3"/>
  <c r="J179" i="3"/>
  <c r="G179" i="3"/>
  <c r="J178" i="3"/>
  <c r="G178" i="3"/>
  <c r="J177" i="3"/>
  <c r="G177" i="3"/>
  <c r="V176" i="3"/>
  <c r="J176" i="3"/>
  <c r="G176" i="3"/>
  <c r="J175" i="3"/>
  <c r="G175" i="3"/>
  <c r="J174" i="3"/>
  <c r="G174" i="3"/>
  <c r="J173" i="3"/>
  <c r="G173" i="3"/>
  <c r="V172" i="3"/>
  <c r="J172" i="3"/>
  <c r="G172" i="3"/>
  <c r="J171" i="3"/>
  <c r="G171" i="3"/>
  <c r="J170" i="3"/>
  <c r="G170" i="3"/>
  <c r="J169" i="3"/>
  <c r="G169" i="3"/>
  <c r="V168" i="3"/>
  <c r="J168" i="3"/>
  <c r="G168" i="3"/>
  <c r="J167" i="3"/>
  <c r="G167" i="3"/>
  <c r="J166" i="3"/>
  <c r="G166" i="3"/>
  <c r="J165" i="3"/>
  <c r="G165" i="3"/>
  <c r="V164" i="3"/>
  <c r="J164" i="3"/>
  <c r="G164" i="3"/>
  <c r="J163" i="3"/>
  <c r="G163" i="3"/>
  <c r="J162" i="3"/>
  <c r="G162" i="3"/>
  <c r="J161" i="3"/>
  <c r="G161" i="3"/>
  <c r="V160" i="3"/>
  <c r="J160" i="3"/>
  <c r="G160" i="3"/>
  <c r="J159" i="3"/>
  <c r="G159" i="3"/>
  <c r="J158" i="3"/>
  <c r="G158" i="3"/>
  <c r="J157" i="3"/>
  <c r="G157" i="3"/>
  <c r="V156" i="3"/>
  <c r="J156" i="3"/>
  <c r="G156" i="3"/>
  <c r="J155" i="3"/>
  <c r="G155" i="3"/>
  <c r="J154" i="3"/>
  <c r="G154" i="3"/>
  <c r="J153" i="3"/>
  <c r="G153" i="3"/>
  <c r="V152" i="3"/>
  <c r="J152" i="3"/>
  <c r="G152" i="3"/>
  <c r="J151" i="3"/>
  <c r="G151" i="3"/>
  <c r="J150" i="3"/>
  <c r="G150" i="3"/>
  <c r="J149" i="3"/>
  <c r="G149" i="3"/>
  <c r="V148" i="3"/>
  <c r="J148" i="3"/>
  <c r="G148" i="3"/>
  <c r="J147" i="3"/>
  <c r="G147" i="3"/>
  <c r="J146" i="3"/>
  <c r="G146" i="3"/>
  <c r="J145" i="3"/>
  <c r="G145" i="3"/>
  <c r="V144" i="3"/>
  <c r="J144" i="3"/>
  <c r="G144" i="3"/>
  <c r="J143" i="3"/>
  <c r="G143" i="3"/>
  <c r="J142" i="3"/>
  <c r="G142" i="3"/>
  <c r="J141" i="3"/>
  <c r="G141" i="3"/>
  <c r="V140" i="3"/>
  <c r="J140" i="3"/>
  <c r="G140" i="3"/>
  <c r="J139" i="3"/>
  <c r="G139" i="3"/>
  <c r="J138" i="3"/>
  <c r="G138" i="3"/>
  <c r="J137" i="3"/>
  <c r="G137" i="3"/>
  <c r="V136" i="3"/>
  <c r="J136" i="3"/>
  <c r="G136" i="3"/>
  <c r="J135" i="3"/>
  <c r="G135" i="3"/>
  <c r="J134" i="3"/>
  <c r="G134" i="3"/>
  <c r="J133" i="3"/>
  <c r="G133" i="3"/>
  <c r="V132" i="3"/>
  <c r="J132" i="3"/>
  <c r="G132" i="3"/>
  <c r="J131" i="3"/>
  <c r="G131" i="3"/>
  <c r="J130" i="3"/>
  <c r="G130" i="3"/>
  <c r="J129" i="3"/>
  <c r="G129" i="3"/>
  <c r="V128" i="3"/>
  <c r="J128" i="3"/>
  <c r="G128" i="3"/>
  <c r="J127" i="3"/>
  <c r="G127" i="3"/>
  <c r="J126" i="3"/>
  <c r="G126" i="3"/>
  <c r="J125" i="3"/>
  <c r="G125" i="3"/>
  <c r="V124" i="3"/>
  <c r="J124" i="3"/>
  <c r="G124" i="3"/>
  <c r="J123" i="3"/>
  <c r="G123" i="3"/>
  <c r="J122" i="3"/>
  <c r="G122" i="3"/>
  <c r="J121" i="3"/>
  <c r="G121" i="3"/>
  <c r="V120" i="3"/>
  <c r="J120" i="3"/>
  <c r="G120" i="3"/>
  <c r="J119" i="3"/>
  <c r="G119" i="3"/>
  <c r="J118" i="3"/>
  <c r="G118" i="3"/>
  <c r="J117" i="3"/>
  <c r="G117" i="3"/>
  <c r="V116" i="3"/>
  <c r="J116" i="3"/>
  <c r="G116" i="3"/>
  <c r="J115" i="3"/>
  <c r="G115" i="3"/>
  <c r="J114" i="3"/>
  <c r="G114" i="3"/>
  <c r="J113" i="3"/>
  <c r="G113" i="3"/>
  <c r="V112" i="3"/>
  <c r="J112" i="3"/>
  <c r="G112" i="3"/>
  <c r="J111" i="3"/>
  <c r="G111" i="3"/>
  <c r="J110" i="3"/>
  <c r="G110" i="3"/>
  <c r="J109" i="3"/>
  <c r="G109" i="3"/>
  <c r="V108" i="3"/>
  <c r="J108" i="3"/>
  <c r="G108" i="3"/>
  <c r="J107" i="3"/>
  <c r="G107" i="3"/>
  <c r="J106" i="3"/>
  <c r="G106" i="3"/>
  <c r="J105" i="3"/>
  <c r="G105" i="3"/>
  <c r="V104" i="3"/>
  <c r="J104" i="3"/>
  <c r="G104" i="3"/>
  <c r="J103" i="3"/>
  <c r="G103" i="3"/>
  <c r="V102" i="3"/>
  <c r="J102" i="3"/>
  <c r="G102" i="3"/>
  <c r="J101" i="3"/>
  <c r="G101" i="3"/>
  <c r="V100" i="3"/>
  <c r="J100" i="3"/>
  <c r="G100" i="3"/>
  <c r="J99" i="3"/>
  <c r="G99" i="3"/>
  <c r="V98" i="3"/>
  <c r="J98" i="3"/>
  <c r="G98" i="3"/>
  <c r="J97" i="3"/>
  <c r="G97" i="3"/>
  <c r="V96" i="3"/>
  <c r="J96" i="3"/>
  <c r="G96" i="3"/>
  <c r="J95" i="3"/>
  <c r="G95" i="3"/>
  <c r="V94" i="3"/>
  <c r="J94" i="3"/>
  <c r="G94" i="3"/>
  <c r="J93" i="3"/>
  <c r="G93" i="3"/>
  <c r="V92" i="3"/>
  <c r="J92" i="3"/>
  <c r="G92" i="3"/>
  <c r="J91" i="3"/>
  <c r="G91" i="3"/>
  <c r="V90" i="3"/>
  <c r="J90" i="3"/>
  <c r="G90" i="3"/>
  <c r="J89" i="3"/>
  <c r="G89" i="3"/>
  <c r="V88" i="3"/>
  <c r="J88" i="3"/>
  <c r="G88" i="3"/>
  <c r="J87" i="3"/>
  <c r="G87" i="3"/>
  <c r="V86" i="3"/>
  <c r="J86" i="3"/>
  <c r="G86" i="3"/>
  <c r="J85" i="3"/>
  <c r="G85" i="3"/>
  <c r="V84" i="3"/>
  <c r="J84" i="3"/>
  <c r="G84" i="3"/>
  <c r="J83" i="3"/>
  <c r="G83" i="3"/>
  <c r="V82" i="3"/>
  <c r="J82" i="3"/>
  <c r="G82" i="3"/>
  <c r="J81" i="3"/>
  <c r="G81" i="3"/>
  <c r="V80" i="3"/>
  <c r="J80" i="3"/>
  <c r="G80" i="3"/>
  <c r="J79" i="3"/>
  <c r="G79" i="3"/>
  <c r="V78" i="3"/>
  <c r="J78" i="3"/>
  <c r="G78" i="3"/>
  <c r="J77" i="3"/>
  <c r="G77" i="3"/>
  <c r="V76" i="3"/>
  <c r="J76" i="3"/>
  <c r="G76" i="3"/>
  <c r="J75" i="3"/>
  <c r="G75" i="3"/>
  <c r="V74" i="3"/>
  <c r="J74" i="3"/>
  <c r="G74" i="3"/>
  <c r="V73" i="3"/>
  <c r="J73" i="3"/>
  <c r="G73" i="3"/>
  <c r="V72" i="3"/>
  <c r="J72" i="3"/>
  <c r="G72" i="3"/>
  <c r="J71" i="3"/>
  <c r="G71" i="3"/>
  <c r="V70" i="3"/>
  <c r="J70" i="3"/>
  <c r="G70" i="3"/>
  <c r="V69" i="3"/>
  <c r="J69" i="3"/>
  <c r="G69" i="3"/>
  <c r="V68" i="3"/>
  <c r="J68" i="3"/>
  <c r="G68" i="3"/>
  <c r="J67" i="3"/>
  <c r="G67" i="3"/>
  <c r="V66" i="3"/>
  <c r="J66" i="3"/>
  <c r="G66" i="3"/>
  <c r="V65" i="3"/>
  <c r="J65" i="3"/>
  <c r="G65" i="3"/>
  <c r="V64" i="3"/>
  <c r="J64" i="3"/>
  <c r="G64" i="3"/>
  <c r="J63" i="3"/>
  <c r="G63" i="3"/>
  <c r="V62" i="3"/>
  <c r="J62" i="3"/>
  <c r="G62" i="3"/>
  <c r="V61" i="3"/>
  <c r="J61" i="3"/>
  <c r="G61" i="3"/>
  <c r="V60" i="3"/>
  <c r="J60" i="3"/>
  <c r="G60" i="3"/>
  <c r="J59" i="3"/>
  <c r="G59" i="3"/>
  <c r="V58" i="3"/>
  <c r="J58" i="3"/>
  <c r="G58" i="3"/>
  <c r="V57" i="3"/>
  <c r="J57" i="3"/>
  <c r="G57" i="3"/>
  <c r="V56" i="3"/>
  <c r="J56" i="3"/>
  <c r="G56" i="3"/>
  <c r="J55" i="3"/>
  <c r="G55" i="3"/>
  <c r="V54" i="3"/>
  <c r="J54" i="3"/>
  <c r="G54" i="3"/>
  <c r="V53" i="3"/>
  <c r="J53" i="3"/>
  <c r="G53" i="3"/>
  <c r="V52" i="3"/>
  <c r="J52" i="3"/>
  <c r="G52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38" i="2"/>
  <c r="C937" i="2"/>
  <c r="C936" i="2"/>
  <c r="BD935" i="2"/>
  <c r="BC935" i="2"/>
  <c r="M3" i="14" s="1"/>
  <c r="M9" i="14" s="1"/>
  <c r="BB935" i="2"/>
  <c r="L3" i="14" s="1"/>
  <c r="L9" i="14" s="1"/>
  <c r="BA935" i="2"/>
  <c r="K3" i="14" s="1"/>
  <c r="K9" i="14" s="1"/>
  <c r="AZ935" i="2"/>
  <c r="J3" i="14" s="1"/>
  <c r="J9" i="14" s="1"/>
  <c r="AY935" i="2"/>
  <c r="I3" i="14" s="1"/>
  <c r="I9" i="14" s="1"/>
  <c r="AX935" i="2"/>
  <c r="H3" i="14" s="1"/>
  <c r="H9" i="14" s="1"/>
  <c r="AW935" i="2"/>
  <c r="G3" i="14" s="1"/>
  <c r="G9" i="14" s="1"/>
  <c r="AV935" i="2"/>
  <c r="F3" i="14" s="1"/>
  <c r="F9" i="14" s="1"/>
  <c r="AU935" i="2"/>
  <c r="E3" i="14" s="1"/>
  <c r="E9" i="14" s="1"/>
  <c r="AT935" i="2"/>
  <c r="D3" i="14" s="1"/>
  <c r="D9" i="14" s="1"/>
  <c r="AS935" i="2"/>
  <c r="C3" i="14" s="1"/>
  <c r="AR935" i="2"/>
  <c r="B3" i="14" s="1"/>
  <c r="AQ935" i="2"/>
  <c r="AP935" i="2"/>
  <c r="AO935" i="2"/>
  <c r="AN935" i="2"/>
  <c r="AM935" i="2"/>
  <c r="AL935" i="2"/>
  <c r="AK935" i="2"/>
  <c r="AJ935" i="2"/>
  <c r="AI935" i="2"/>
  <c r="AH935" i="2"/>
  <c r="AG935" i="2"/>
  <c r="AF935" i="2"/>
  <c r="AE935" i="2"/>
  <c r="AD935" i="2"/>
  <c r="AC935" i="2"/>
  <c r="C935" i="2"/>
  <c r="BE932" i="2" a="1"/>
  <c r="BE932" i="2"/>
  <c r="G932" i="2" s="1"/>
  <c r="V932" i="2"/>
  <c r="J932" i="2"/>
  <c r="BE931" i="2" a="1"/>
  <c r="BE931" i="2"/>
  <c r="G931" i="2" s="1"/>
  <c r="V931" i="2"/>
  <c r="J931" i="2"/>
  <c r="BE930" i="2" a="1"/>
  <c r="BE930" i="2" s="1"/>
  <c r="V930" i="2"/>
  <c r="J930" i="2"/>
  <c r="G930" i="2"/>
  <c r="BE929" i="2" a="1"/>
  <c r="BE929" i="2" s="1"/>
  <c r="G929" i="2" s="1"/>
  <c r="V929" i="2"/>
  <c r="J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/>
  <c r="G924" i="2" s="1"/>
  <c r="V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 s="1"/>
  <c r="G917" i="2" s="1"/>
  <c r="V917" i="2"/>
  <c r="J917" i="2"/>
  <c r="BE916" i="2" a="1"/>
  <c r="BE916" i="2" s="1"/>
  <c r="G916" i="2" s="1"/>
  <c r="V916" i="2"/>
  <c r="J916" i="2"/>
  <c r="BE915" i="2" a="1"/>
  <c r="BE915" i="2"/>
  <c r="G915" i="2" s="1"/>
  <c r="V915" i="2"/>
  <c r="J915" i="2"/>
  <c r="BE914" i="2" a="1"/>
  <c r="BE914" i="2"/>
  <c r="G914" i="2" s="1"/>
  <c r="V914" i="2"/>
  <c r="J914" i="2"/>
  <c r="BE913" i="2" a="1"/>
  <c r="BE913" i="2" s="1"/>
  <c r="V913" i="2"/>
  <c r="J913" i="2"/>
  <c r="G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BE905" i="2" a="1"/>
  <c r="BE905" i="2"/>
  <c r="G905" i="2" s="1"/>
  <c r="V905" i="2"/>
  <c r="J905" i="2"/>
  <c r="BE904" i="2" a="1"/>
  <c r="BE904" i="2" s="1"/>
  <c r="V904" i="2"/>
  <c r="J904" i="2"/>
  <c r="G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/>
  <c r="G898" i="2" s="1"/>
  <c r="V898" i="2"/>
  <c r="J898" i="2"/>
  <c r="BE897" i="2" a="1"/>
  <c r="BE897" i="2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/>
  <c r="G894" i="2" s="1"/>
  <c r="V894" i="2"/>
  <c r="J894" i="2"/>
  <c r="BE893" i="2" a="1"/>
  <c r="BE893" i="2"/>
  <c r="G893" i="2" s="1"/>
  <c r="V893" i="2"/>
  <c r="J893" i="2"/>
  <c r="BE892" i="2" a="1"/>
  <c r="BE892" i="2" s="1"/>
  <c r="V892" i="2"/>
  <c r="J892" i="2"/>
  <c r="G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/>
  <c r="G886" i="2" s="1"/>
  <c r="V886" i="2"/>
  <c r="J886" i="2"/>
  <c r="BE885" i="2" a="1"/>
  <c r="BE885" i="2"/>
  <c r="G885" i="2" s="1"/>
  <c r="V885" i="2"/>
  <c r="J885" i="2"/>
  <c r="BE884" i="2" a="1"/>
  <c r="BE884" i="2" s="1"/>
  <c r="V884" i="2"/>
  <c r="J884" i="2"/>
  <c r="G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/>
  <c r="G874" i="2" s="1"/>
  <c r="V874" i="2"/>
  <c r="J874" i="2"/>
  <c r="BE873" i="2" a="1"/>
  <c r="BE873" i="2"/>
  <c r="G873" i="2" s="1"/>
  <c r="V873" i="2"/>
  <c r="J873" i="2"/>
  <c r="BE872" i="2" a="1"/>
  <c r="BE872" i="2" s="1"/>
  <c r="V872" i="2"/>
  <c r="J872" i="2"/>
  <c r="G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 s="1"/>
  <c r="V868" i="2"/>
  <c r="J868" i="2"/>
  <c r="G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 s="1"/>
  <c r="G865" i="2" s="1"/>
  <c r="V865" i="2"/>
  <c r="J865" i="2"/>
  <c r="BE864" i="2" a="1"/>
  <c r="BE864" i="2" s="1"/>
  <c r="V864" i="2"/>
  <c r="J864" i="2"/>
  <c r="G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V860" i="2"/>
  <c r="J860" i="2"/>
  <c r="G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V856" i="2"/>
  <c r="J856" i="2"/>
  <c r="G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V852" i="2"/>
  <c r="J852" i="2"/>
  <c r="G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V848" i="2"/>
  <c r="J848" i="2"/>
  <c r="G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BE822" i="2" a="1"/>
  <c r="BE822" i="2" s="1"/>
  <c r="G822" i="2" s="1"/>
  <c r="V822" i="2"/>
  <c r="J822" i="2"/>
  <c r="BE821" i="2" a="1"/>
  <c r="BE821" i="2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/>
  <c r="G813" i="2" s="1"/>
  <c r="V813" i="2"/>
  <c r="J813" i="2"/>
  <c r="BE812" i="2" a="1"/>
  <c r="BE812" i="2" s="1"/>
  <c r="V812" i="2"/>
  <c r="J812" i="2"/>
  <c r="G812" i="2"/>
  <c r="BE811" i="2" a="1"/>
  <c r="BE811" i="2" s="1"/>
  <c r="V811" i="2"/>
  <c r="J811" i="2"/>
  <c r="G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/>
  <c r="G797" i="2" s="1"/>
  <c r="V797" i="2"/>
  <c r="J797" i="2"/>
  <c r="BE796" i="2" a="1"/>
  <c r="BE796" i="2" s="1"/>
  <c r="V796" i="2"/>
  <c r="J796" i="2"/>
  <c r="G796" i="2"/>
  <c r="BE795" i="2" a="1"/>
  <c r="BE795" i="2" s="1"/>
  <c r="V795" i="2"/>
  <c r="J795" i="2"/>
  <c r="G795" i="2"/>
  <c r="BE794" i="2" a="1"/>
  <c r="BE794" i="2" s="1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/>
  <c r="G785" i="2" s="1"/>
  <c r="V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V761" i="2"/>
  <c r="J761" i="2"/>
  <c r="G761" i="2"/>
  <c r="BE760" i="2" a="1"/>
  <c r="BE760" i="2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V757" i="2"/>
  <c r="J757" i="2"/>
  <c r="G757" i="2"/>
  <c r="BE756" i="2" a="1"/>
  <c r="BE756" i="2"/>
  <c r="G756" i="2" s="1"/>
  <c r="V756" i="2"/>
  <c r="J756" i="2"/>
  <c r="BE755" i="2" a="1"/>
  <c r="BE755" i="2"/>
  <c r="G755" i="2" s="1"/>
  <c r="V755" i="2"/>
  <c r="J755" i="2"/>
  <c r="BE754" i="2" a="1"/>
  <c r="BE754" i="2" s="1"/>
  <c r="V754" i="2"/>
  <c r="J754" i="2"/>
  <c r="G754" i="2"/>
  <c r="BE753" i="2" a="1"/>
  <c r="BE753" i="2" s="1"/>
  <c r="V753" i="2"/>
  <c r="J753" i="2"/>
  <c r="G753" i="2"/>
  <c r="BE752" i="2" a="1"/>
  <c r="BE752" i="2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 s="1"/>
  <c r="V749" i="2"/>
  <c r="J749" i="2"/>
  <c r="G749" i="2"/>
  <c r="BE748" i="2" a="1"/>
  <c r="BE748" i="2"/>
  <c r="G748" i="2" s="1"/>
  <c r="V748" i="2"/>
  <c r="J748" i="2"/>
  <c r="BE747" i="2" a="1"/>
  <c r="BE747" i="2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 s="1"/>
  <c r="G730" i="2" s="1"/>
  <c r="V730" i="2"/>
  <c r="J730" i="2"/>
  <c r="BE729" i="2" a="1"/>
  <c r="BE729" i="2" s="1"/>
  <c r="V729" i="2"/>
  <c r="J729" i="2"/>
  <c r="G729" i="2"/>
  <c r="BE728" i="2" a="1"/>
  <c r="BE728" i="2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V725" i="2"/>
  <c r="J725" i="2"/>
  <c r="G725" i="2"/>
  <c r="BE724" i="2" a="1"/>
  <c r="BE724" i="2"/>
  <c r="G724" i="2" s="1"/>
  <c r="V724" i="2"/>
  <c r="J724" i="2"/>
  <c r="BE723" i="2" a="1"/>
  <c r="BE723" i="2"/>
  <c r="G723" i="2" s="1"/>
  <c r="V723" i="2"/>
  <c r="J723" i="2"/>
  <c r="BE722" i="2" a="1"/>
  <c r="BE722" i="2" s="1"/>
  <c r="V722" i="2"/>
  <c r="J722" i="2"/>
  <c r="G722" i="2"/>
  <c r="BE721" i="2" a="1"/>
  <c r="BE721" i="2" s="1"/>
  <c r="V721" i="2"/>
  <c r="J721" i="2"/>
  <c r="G721" i="2"/>
  <c r="BE720" i="2" a="1"/>
  <c r="BE720" i="2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J718" i="2"/>
  <c r="BE717" i="2" a="1"/>
  <c r="BE717" i="2" s="1"/>
  <c r="V717" i="2"/>
  <c r="J717" i="2"/>
  <c r="G717" i="2"/>
  <c r="BE716" i="2" a="1"/>
  <c r="BE716" i="2"/>
  <c r="G716" i="2" s="1"/>
  <c r="V716" i="2"/>
  <c r="BE715" i="2" a="1"/>
  <c r="BE715" i="2" s="1"/>
  <c r="G715" i="2" s="1"/>
  <c r="V715" i="2"/>
  <c r="BE714" i="2" a="1"/>
  <c r="BE714" i="2"/>
  <c r="G714" i="2" s="1"/>
  <c r="V714" i="2"/>
  <c r="J714" i="2"/>
  <c r="BE713" i="2" a="1"/>
  <c r="BE713" i="2"/>
  <c r="G713" i="2" s="1"/>
  <c r="V713" i="2"/>
  <c r="J713" i="2"/>
  <c r="BE712" i="2" a="1"/>
  <c r="BE712" i="2" s="1"/>
  <c r="V712" i="2"/>
  <c r="J712" i="2"/>
  <c r="G712" i="2"/>
  <c r="BE711" i="2" a="1"/>
  <c r="BE711" i="2" s="1"/>
  <c r="V711" i="2"/>
  <c r="J711" i="2"/>
  <c r="G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V707" i="2"/>
  <c r="J707" i="2"/>
  <c r="G707" i="2"/>
  <c r="BE706" i="2" a="1"/>
  <c r="BE706" i="2"/>
  <c r="G706" i="2" s="1"/>
  <c r="V706" i="2"/>
  <c r="J706" i="2"/>
  <c r="BE705" i="2" a="1"/>
  <c r="BE705" i="2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V687" i="2"/>
  <c r="J687" i="2"/>
  <c r="G687" i="2"/>
  <c r="BE686" i="2" a="1"/>
  <c r="BE686" i="2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V683" i="2"/>
  <c r="J683" i="2"/>
  <c r="G683" i="2"/>
  <c r="BE682" i="2" a="1"/>
  <c r="BE682" i="2"/>
  <c r="G682" i="2" s="1"/>
  <c r="V682" i="2"/>
  <c r="J682" i="2"/>
  <c r="BE681" i="2" a="1"/>
  <c r="BE681" i="2"/>
  <c r="G681" i="2" s="1"/>
  <c r="V681" i="2"/>
  <c r="J681" i="2"/>
  <c r="BE680" i="2" a="1"/>
  <c r="BE680" i="2" s="1"/>
  <c r="V680" i="2"/>
  <c r="J680" i="2"/>
  <c r="G680" i="2"/>
  <c r="BE679" i="2" a="1"/>
  <c r="BE679" i="2" s="1"/>
  <c r="V679" i="2"/>
  <c r="J679" i="2"/>
  <c r="G679" i="2"/>
  <c r="BE678" i="2" a="1"/>
  <c r="BE678" i="2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V675" i="2"/>
  <c r="J675" i="2"/>
  <c r="G675" i="2"/>
  <c r="BE674" i="2" a="1"/>
  <c r="BE674" i="2"/>
  <c r="G674" i="2" s="1"/>
  <c r="V674" i="2"/>
  <c r="J674" i="2"/>
  <c r="BE673" i="2" a="1"/>
  <c r="BE673" i="2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V655" i="2"/>
  <c r="J655" i="2"/>
  <c r="G655" i="2"/>
  <c r="BE654" i="2" a="1"/>
  <c r="BE654" i="2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V651" i="2"/>
  <c r="J651" i="2"/>
  <c r="G651" i="2"/>
  <c r="BE650" i="2" a="1"/>
  <c r="BE650" i="2"/>
  <c r="G650" i="2" s="1"/>
  <c r="V650" i="2"/>
  <c r="J650" i="2"/>
  <c r="BE649" i="2" a="1"/>
  <c r="BE649" i="2"/>
  <c r="G649" i="2" s="1"/>
  <c r="V649" i="2"/>
  <c r="BE648" i="2" a="1"/>
  <c r="BE648" i="2" s="1"/>
  <c r="G648" i="2" s="1"/>
  <c r="V648" i="2"/>
  <c r="J648" i="2"/>
  <c r="BE647" i="2" a="1"/>
  <c r="BE647" i="2"/>
  <c r="G647" i="2" s="1"/>
  <c r="V647" i="2"/>
  <c r="J647" i="2"/>
  <c r="BE646" i="2" a="1"/>
  <c r="BE646" i="2" s="1"/>
  <c r="G646" i="2" s="1"/>
  <c r="V646" i="2"/>
  <c r="J646" i="2"/>
  <c r="BE645" i="2" a="1"/>
  <c r="BE645" i="2" s="1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/>
  <c r="G641" i="2" s="1"/>
  <c r="V641" i="2"/>
  <c r="J641" i="2"/>
  <c r="BE640" i="2" a="1"/>
  <c r="BE640" i="2" s="1"/>
  <c r="V640" i="2"/>
  <c r="J640" i="2"/>
  <c r="G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/>
  <c r="G637" i="2" s="1"/>
  <c r="V637" i="2"/>
  <c r="J637" i="2"/>
  <c r="BE636" i="2" a="1"/>
  <c r="BE636" i="2" s="1"/>
  <c r="G636" i="2" s="1"/>
  <c r="V636" i="2"/>
  <c r="J636" i="2"/>
  <c r="BE635" i="2" a="1"/>
  <c r="BE635" i="2" s="1"/>
  <c r="G635" i="2" s="1"/>
  <c r="V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/>
  <c r="G625" i="2" s="1"/>
  <c r="V625" i="2"/>
  <c r="J625" i="2"/>
  <c r="BE624" i="2" a="1"/>
  <c r="BE624" i="2" s="1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/>
  <c r="G609" i="2" s="1"/>
  <c r="V609" i="2"/>
  <c r="J609" i="2"/>
  <c r="BE608" i="2" a="1"/>
  <c r="BE608" i="2"/>
  <c r="G608" i="2" s="1"/>
  <c r="V608" i="2"/>
  <c r="J608" i="2"/>
  <c r="BE607" i="2" a="1"/>
  <c r="BE607" i="2" s="1"/>
  <c r="V607" i="2"/>
  <c r="J607" i="2"/>
  <c r="G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J601" i="2"/>
  <c r="BE600" i="2" a="1"/>
  <c r="BE600" i="2" s="1"/>
  <c r="G600" i="2" s="1"/>
  <c r="V600" i="2"/>
  <c r="J600" i="2"/>
  <c r="BE599" i="2" a="1"/>
  <c r="BE599" i="2" s="1"/>
  <c r="G599" i="2" s="1"/>
  <c r="V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/>
  <c r="G596" i="2" s="1"/>
  <c r="V596" i="2"/>
  <c r="J596" i="2"/>
  <c r="BE595" i="2" a="1"/>
  <c r="BE595" i="2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/>
  <c r="G592" i="2" s="1"/>
  <c r="V592" i="2"/>
  <c r="J592" i="2"/>
  <c r="BE591" i="2" a="1"/>
  <c r="BE591" i="2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/>
  <c r="G588" i="2" s="1"/>
  <c r="V588" i="2"/>
  <c r="J588" i="2"/>
  <c r="BE587" i="2" a="1"/>
  <c r="BE587" i="2"/>
  <c r="G587" i="2" s="1"/>
  <c r="V587" i="2"/>
  <c r="J587" i="2"/>
  <c r="BE586" i="2" a="1"/>
  <c r="BE586" i="2" s="1"/>
  <c r="V586" i="2"/>
  <c r="J586" i="2"/>
  <c r="G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/>
  <c r="G580" i="2" s="1"/>
  <c r="V580" i="2"/>
  <c r="J580" i="2"/>
  <c r="BE579" i="2" a="1"/>
  <c r="BE579" i="2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/>
  <c r="G576" i="2" s="1"/>
  <c r="V576" i="2"/>
  <c r="J576" i="2"/>
  <c r="BE575" i="2" a="1"/>
  <c r="BE575" i="2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/>
  <c r="G572" i="2" s="1"/>
  <c r="V572" i="2"/>
  <c r="J572" i="2"/>
  <c r="BE571" i="2" a="1"/>
  <c r="BE571" i="2"/>
  <c r="G571" i="2" s="1"/>
  <c r="V571" i="2"/>
  <c r="J571" i="2"/>
  <c r="BE570" i="2" a="1"/>
  <c r="BE570" i="2" s="1"/>
  <c r="V570" i="2"/>
  <c r="J570" i="2"/>
  <c r="G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/>
  <c r="G564" i="2" s="1"/>
  <c r="V564" i="2"/>
  <c r="J564" i="2"/>
  <c r="BE563" i="2" a="1"/>
  <c r="BE563" i="2"/>
  <c r="G563" i="2" s="1"/>
  <c r="V563" i="2"/>
  <c r="J563" i="2"/>
  <c r="BE562" i="2" a="1"/>
  <c r="BE562" i="2" s="1"/>
  <c r="G562" i="2" s="1"/>
  <c r="V562" i="2"/>
  <c r="BE561" i="2" a="1"/>
  <c r="BE561" i="2" s="1"/>
  <c r="V561" i="2"/>
  <c r="J561" i="2"/>
  <c r="G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 s="1"/>
  <c r="G556" i="2" s="1"/>
  <c r="V556" i="2"/>
  <c r="J556" i="2"/>
  <c r="BE555" i="2" a="1"/>
  <c r="BE555" i="2"/>
  <c r="G555" i="2" s="1"/>
  <c r="V555" i="2"/>
  <c r="J555" i="2"/>
  <c r="BE554" i="2" a="1"/>
  <c r="BE554" i="2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/>
  <c r="G551" i="2" s="1"/>
  <c r="V551" i="2"/>
  <c r="J551" i="2"/>
  <c r="BE550" i="2" a="1"/>
  <c r="BE550" i="2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/>
  <c r="G547" i="2" s="1"/>
  <c r="V547" i="2"/>
  <c r="J547" i="2"/>
  <c r="BE546" i="2" a="1"/>
  <c r="BE546" i="2"/>
  <c r="G546" i="2" s="1"/>
  <c r="V546" i="2"/>
  <c r="J546" i="2"/>
  <c r="BE545" i="2" a="1"/>
  <c r="BE545" i="2" s="1"/>
  <c r="V545" i="2"/>
  <c r="J545" i="2"/>
  <c r="G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/>
  <c r="G539" i="2" s="1"/>
  <c r="V539" i="2"/>
  <c r="J539" i="2"/>
  <c r="BE538" i="2" a="1"/>
  <c r="BE538" i="2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/>
  <c r="G535" i="2" s="1"/>
  <c r="V535" i="2"/>
  <c r="J535" i="2"/>
  <c r="BE534" i="2" a="1"/>
  <c r="BE534" i="2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/>
  <c r="G531" i="2" s="1"/>
  <c r="V531" i="2"/>
  <c r="J531" i="2"/>
  <c r="BE530" i="2" a="1"/>
  <c r="BE530" i="2"/>
  <c r="G530" i="2" s="1"/>
  <c r="V530" i="2"/>
  <c r="J530" i="2"/>
  <c r="BE529" i="2" a="1"/>
  <c r="BE529" i="2" s="1"/>
  <c r="V529" i="2"/>
  <c r="J529" i="2"/>
  <c r="G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/>
  <c r="G523" i="2" s="1"/>
  <c r="V523" i="2"/>
  <c r="J523" i="2"/>
  <c r="BE522" i="2" a="1"/>
  <c r="BE522" i="2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/>
  <c r="G519" i="2" s="1"/>
  <c r="V519" i="2"/>
  <c r="J519" i="2"/>
  <c r="BE518" i="2" a="1"/>
  <c r="BE518" i="2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/>
  <c r="G515" i="2" s="1"/>
  <c r="V515" i="2"/>
  <c r="J515" i="2"/>
  <c r="BE514" i="2" a="1"/>
  <c r="BE514" i="2"/>
  <c r="G514" i="2" s="1"/>
  <c r="V514" i="2"/>
  <c r="J514" i="2"/>
  <c r="BE513" i="2" a="1"/>
  <c r="BE513" i="2" s="1"/>
  <c r="V513" i="2"/>
  <c r="J513" i="2"/>
  <c r="G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/>
  <c r="G507" i="2" s="1"/>
  <c r="V507" i="2"/>
  <c r="J507" i="2"/>
  <c r="BE506" i="2" a="1"/>
  <c r="BE506" i="2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/>
  <c r="G501" i="2" s="1"/>
  <c r="V501" i="2"/>
  <c r="J501" i="2"/>
  <c r="BE500" i="2" a="1"/>
  <c r="BE500" i="2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/>
  <c r="G497" i="2" s="1"/>
  <c r="V497" i="2"/>
  <c r="J497" i="2"/>
  <c r="BE496" i="2" a="1"/>
  <c r="BE496" i="2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 s="1"/>
  <c r="G493" i="2" s="1"/>
  <c r="V493" i="2"/>
  <c r="J493" i="2"/>
  <c r="BE492" i="2" a="1"/>
  <c r="BE492" i="2"/>
  <c r="G492" i="2" s="1"/>
  <c r="V492" i="2"/>
  <c r="J492" i="2"/>
  <c r="BE491" i="2" a="1"/>
  <c r="BE491" i="2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/>
  <c r="G488" i="2" s="1"/>
  <c r="V488" i="2"/>
  <c r="J488" i="2"/>
  <c r="BE487" i="2" a="1"/>
  <c r="BE487" i="2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/>
  <c r="G484" i="2" s="1"/>
  <c r="V484" i="2"/>
  <c r="J484" i="2"/>
  <c r="BE483" i="2" a="1"/>
  <c r="BE483" i="2"/>
  <c r="G483" i="2" s="1"/>
  <c r="V483" i="2"/>
  <c r="J483" i="2"/>
  <c r="BE482" i="2" a="1"/>
  <c r="BE482" i="2" s="1"/>
  <c r="V482" i="2"/>
  <c r="J482" i="2"/>
  <c r="G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 s="1"/>
  <c r="G477" i="2" s="1"/>
  <c r="V477" i="2"/>
  <c r="J477" i="2"/>
  <c r="BE476" i="2" a="1"/>
  <c r="BE476" i="2"/>
  <c r="G476" i="2" s="1"/>
  <c r="V476" i="2"/>
  <c r="J476" i="2"/>
  <c r="BE475" i="2" a="1"/>
  <c r="BE475" i="2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/>
  <c r="G468" i="2" s="1"/>
  <c r="V468" i="2"/>
  <c r="J468" i="2"/>
  <c r="BE467" i="2" a="1"/>
  <c r="BE467" i="2"/>
  <c r="G467" i="2" s="1"/>
  <c r="V467" i="2"/>
  <c r="J467" i="2"/>
  <c r="BE466" i="2" a="1"/>
  <c r="BE466" i="2" s="1"/>
  <c r="V466" i="2"/>
  <c r="J466" i="2"/>
  <c r="G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 s="1"/>
  <c r="G461" i="2" s="1"/>
  <c r="V461" i="2"/>
  <c r="J461" i="2"/>
  <c r="BE460" i="2" a="1"/>
  <c r="BE460" i="2"/>
  <c r="G460" i="2" s="1"/>
  <c r="V460" i="2"/>
  <c r="J460" i="2"/>
  <c r="BE459" i="2" a="1"/>
  <c r="BE459" i="2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/>
  <c r="G452" i="2" s="1"/>
  <c r="V452" i="2"/>
  <c r="J452" i="2"/>
  <c r="BE451" i="2" a="1"/>
  <c r="BE451" i="2"/>
  <c r="G451" i="2" s="1"/>
  <c r="V451" i="2"/>
  <c r="J451" i="2"/>
  <c r="BE450" i="2" a="1"/>
  <c r="BE450" i="2" s="1"/>
  <c r="V450" i="2"/>
  <c r="J450" i="2"/>
  <c r="G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V446" i="2"/>
  <c r="J446" i="2"/>
  <c r="G446" i="2"/>
  <c r="BE445" i="2" a="1"/>
  <c r="BE445" i="2" s="1"/>
  <c r="G445" i="2" s="1"/>
  <c r="V445" i="2"/>
  <c r="J445" i="2"/>
  <c r="BE444" i="2" a="1"/>
  <c r="BE444" i="2" s="1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/>
  <c r="G440" i="2" s="1"/>
  <c r="V440" i="2"/>
  <c r="J440" i="2"/>
  <c r="BE439" i="2" a="1"/>
  <c r="BE439" i="2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 s="1"/>
  <c r="G433" i="2" s="1"/>
  <c r="V433" i="2"/>
  <c r="J433" i="2"/>
  <c r="BE432" i="2" a="1"/>
  <c r="BE432" i="2"/>
  <c r="G432" i="2" s="1"/>
  <c r="V432" i="2"/>
  <c r="J432" i="2"/>
  <c r="BE431" i="2" a="1"/>
  <c r="BE431" i="2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/>
  <c r="G428" i="2" s="1"/>
  <c r="V428" i="2"/>
  <c r="J428" i="2"/>
  <c r="BE427" i="2" a="1"/>
  <c r="BE427" i="2"/>
  <c r="G427" i="2" s="1"/>
  <c r="V427" i="2"/>
  <c r="J427" i="2"/>
  <c r="BE426" i="2" a="1"/>
  <c r="BE426" i="2" s="1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/>
  <c r="G420" i="2" s="1"/>
  <c r="V420" i="2"/>
  <c r="J420" i="2"/>
  <c r="BE419" i="2" a="1"/>
  <c r="BE419" i="2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 s="1"/>
  <c r="G413" i="2" s="1"/>
  <c r="V413" i="2"/>
  <c r="J413" i="2"/>
  <c r="BE412" i="2" a="1"/>
  <c r="BE412" i="2"/>
  <c r="G412" i="2" s="1"/>
  <c r="V412" i="2"/>
  <c r="J412" i="2"/>
  <c r="BE411" i="2" a="1"/>
  <c r="BE411" i="2" s="1"/>
  <c r="G411" i="2" s="1"/>
  <c r="V411" i="2"/>
  <c r="J411" i="2"/>
  <c r="BE410" i="2" a="1"/>
  <c r="BE410" i="2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/>
  <c r="G404" i="2" s="1"/>
  <c r="V404" i="2"/>
  <c r="J404" i="2"/>
  <c r="BE403" i="2" a="1"/>
  <c r="BE403" i="2"/>
  <c r="G403" i="2" s="1"/>
  <c r="V403" i="2"/>
  <c r="J403" i="2"/>
  <c r="BE402" i="2" a="1"/>
  <c r="BE402" i="2" s="1"/>
  <c r="G402" i="2" s="1"/>
  <c r="V402" i="2"/>
  <c r="J402" i="2"/>
  <c r="BE401" i="2" a="1"/>
  <c r="BE401" i="2" s="1"/>
  <c r="G401" i="2" s="1"/>
  <c r="V401" i="2"/>
  <c r="J401" i="2"/>
  <c r="BE400" i="2" a="1"/>
  <c r="BE400" i="2"/>
  <c r="G400" i="2" s="1"/>
  <c r="V400" i="2"/>
  <c r="J400" i="2"/>
  <c r="BE399" i="2" a="1"/>
  <c r="BE399" i="2"/>
  <c r="G399" i="2" s="1"/>
  <c r="V399" i="2"/>
  <c r="J399" i="2"/>
  <c r="BE398" i="2" a="1"/>
  <c r="BE398" i="2" s="1"/>
  <c r="G398" i="2" s="1"/>
  <c r="V398" i="2"/>
  <c r="J398" i="2"/>
  <c r="BE397" i="2" a="1"/>
  <c r="BE397" i="2" s="1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/>
  <c r="G392" i="2" s="1"/>
  <c r="V392" i="2"/>
  <c r="J392" i="2"/>
  <c r="BE391" i="2" a="1"/>
  <c r="BE391" i="2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V386" i="2"/>
  <c r="J386" i="2"/>
  <c r="G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BE382" i="2" a="1"/>
  <c r="BE382" i="2" s="1"/>
  <c r="G382" i="2" s="1"/>
  <c r="V382" i="2"/>
  <c r="J382" i="2"/>
  <c r="BE381" i="2" a="1"/>
  <c r="BE381" i="2"/>
  <c r="G381" i="2" s="1"/>
  <c r="V381" i="2"/>
  <c r="J381" i="2"/>
  <c r="BE380" i="2" a="1"/>
  <c r="BE380" i="2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/>
  <c r="G377" i="2" s="1"/>
  <c r="V377" i="2"/>
  <c r="J377" i="2"/>
  <c r="BE376" i="2" a="1"/>
  <c r="BE376" i="2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/>
  <c r="G372" i="2" s="1"/>
  <c r="V372" i="2"/>
  <c r="J372" i="2"/>
  <c r="BE371" i="2" a="1"/>
  <c r="BE371" i="2"/>
  <c r="G371" i="2" s="1"/>
  <c r="V371" i="2"/>
  <c r="J371" i="2"/>
  <c r="BE370" i="2" a="1"/>
  <c r="BE370" i="2" s="1"/>
  <c r="V370" i="2"/>
  <c r="J370" i="2"/>
  <c r="G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/>
  <c r="G364" i="2" s="1"/>
  <c r="V364" i="2"/>
  <c r="J364" i="2"/>
  <c r="BE363" i="2" a="1"/>
  <c r="BE363" i="2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/>
  <c r="G360" i="2" s="1"/>
  <c r="V360" i="2"/>
  <c r="J360" i="2"/>
  <c r="BE359" i="2" a="1"/>
  <c r="BE359" i="2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/>
  <c r="G352" i="2" s="1"/>
  <c r="V352" i="2"/>
  <c r="J352" i="2"/>
  <c r="BE351" i="2" a="1"/>
  <c r="BE351" i="2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V346" i="2"/>
  <c r="J346" i="2"/>
  <c r="G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/>
  <c r="G340" i="2" s="1"/>
  <c r="V340" i="2"/>
  <c r="J340" i="2"/>
  <c r="BE339" i="2" a="1"/>
  <c r="BE339" i="2"/>
  <c r="G339" i="2" s="1"/>
  <c r="V339" i="2"/>
  <c r="J339" i="2"/>
  <c r="BE338" i="2" a="1"/>
  <c r="BE338" i="2" s="1"/>
  <c r="V338" i="2"/>
  <c r="J338" i="2"/>
  <c r="G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J332" i="2"/>
  <c r="BE331" i="2" a="1"/>
  <c r="BE331" i="2"/>
  <c r="G331" i="2" s="1"/>
  <c r="V331" i="2"/>
  <c r="J331" i="2"/>
  <c r="BE330" i="2" a="1"/>
  <c r="BE330" i="2"/>
  <c r="G330" i="2" s="1"/>
  <c r="V330" i="2"/>
  <c r="J330" i="2"/>
  <c r="BE329" i="2" a="1"/>
  <c r="BE329" i="2" s="1"/>
  <c r="G329" i="2" s="1"/>
  <c r="V329" i="2"/>
  <c r="J329" i="2"/>
  <c r="BE328" i="2" a="1"/>
  <c r="BE328" i="2" s="1"/>
  <c r="G328" i="2" s="1"/>
  <c r="V328" i="2"/>
  <c r="J328" i="2"/>
  <c r="BE327" i="2" a="1"/>
  <c r="BE327" i="2"/>
  <c r="G327" i="2" s="1"/>
  <c r="V327" i="2"/>
  <c r="J327" i="2"/>
  <c r="BE326" i="2" a="1"/>
  <c r="BE326" i="2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/>
  <c r="G319" i="2" s="1"/>
  <c r="V319" i="2"/>
  <c r="J319" i="2"/>
  <c r="BE318" i="2" a="1"/>
  <c r="BE318" i="2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V313" i="2"/>
  <c r="J313" i="2"/>
  <c r="G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/>
  <c r="G307" i="2" s="1"/>
  <c r="V307" i="2"/>
  <c r="J307" i="2"/>
  <c r="BE306" i="2" a="1"/>
  <c r="BE306" i="2"/>
  <c r="G306" i="2" s="1"/>
  <c r="V306" i="2"/>
  <c r="J306" i="2"/>
  <c r="BE305" i="2" a="1"/>
  <c r="BE305" i="2" s="1"/>
  <c r="V305" i="2"/>
  <c r="J305" i="2"/>
  <c r="G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/>
  <c r="G299" i="2" s="1"/>
  <c r="V299" i="2"/>
  <c r="J299" i="2"/>
  <c r="BE298" i="2" a="1"/>
  <c r="BE298" i="2"/>
  <c r="G298" i="2" s="1"/>
  <c r="V298" i="2"/>
  <c r="J298" i="2"/>
  <c r="BE297" i="2" a="1"/>
  <c r="BE297" i="2" s="1"/>
  <c r="G297" i="2" s="1"/>
  <c r="V297" i="2"/>
  <c r="J297" i="2"/>
  <c r="BE296" i="2" a="1"/>
  <c r="BE296" i="2" s="1"/>
  <c r="G296" i="2" s="1"/>
  <c r="V296" i="2"/>
  <c r="J296" i="2"/>
  <c r="BE295" i="2" a="1"/>
  <c r="BE295" i="2"/>
  <c r="G295" i="2" s="1"/>
  <c r="V295" i="2"/>
  <c r="J295" i="2"/>
  <c r="BE294" i="2" a="1"/>
  <c r="BE294" i="2"/>
  <c r="G294" i="2" s="1"/>
  <c r="V294" i="2"/>
  <c r="J294" i="2"/>
  <c r="BE293" i="2" a="1"/>
  <c r="BE293" i="2" s="1"/>
  <c r="G293" i="2" s="1"/>
  <c r="V293" i="2"/>
  <c r="J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V281" i="2"/>
  <c r="J281" i="2"/>
  <c r="G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 s="1"/>
  <c r="G276" i="2" s="1"/>
  <c r="V276" i="2"/>
  <c r="J276" i="2"/>
  <c r="BE275" i="2" a="1"/>
  <c r="BE275" i="2"/>
  <c r="G275" i="2" s="1"/>
  <c r="V275" i="2"/>
  <c r="J275" i="2"/>
  <c r="BE274" i="2" a="1"/>
  <c r="BE274" i="2"/>
  <c r="G274" i="2" s="1"/>
  <c r="V274" i="2"/>
  <c r="J274" i="2"/>
  <c r="BE273" i="2" a="1"/>
  <c r="BE273" i="2" s="1"/>
  <c r="V273" i="2"/>
  <c r="J273" i="2"/>
  <c r="G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/>
  <c r="G267" i="2" s="1"/>
  <c r="V267" i="2"/>
  <c r="J267" i="2"/>
  <c r="BE266" i="2" a="1"/>
  <c r="BE266" i="2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/>
  <c r="G263" i="2" s="1"/>
  <c r="V263" i="2"/>
  <c r="J263" i="2"/>
  <c r="BE262" i="2" a="1"/>
  <c r="BE262" i="2"/>
  <c r="G262" i="2" s="1"/>
  <c r="V262" i="2"/>
  <c r="J262" i="2"/>
  <c r="BE261" i="2" a="1"/>
  <c r="BE261" i="2" s="1"/>
  <c r="G261" i="2" s="1"/>
  <c r="V261" i="2"/>
  <c r="J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V249" i="2"/>
  <c r="J249" i="2"/>
  <c r="G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 s="1"/>
  <c r="G244" i="2" s="1"/>
  <c r="V244" i="2"/>
  <c r="BE243" i="2" a="1"/>
  <c r="BE243" i="2" s="1"/>
  <c r="V243" i="2"/>
  <c r="G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/>
  <c r="G237" i="2" s="1"/>
  <c r="V237" i="2"/>
  <c r="J237" i="2"/>
  <c r="BE236" i="2" a="1"/>
  <c r="BE236" i="2"/>
  <c r="G236" i="2" s="1"/>
  <c r="V236" i="2"/>
  <c r="J236" i="2"/>
  <c r="BE235" i="2" a="1"/>
  <c r="BE235" i="2"/>
  <c r="G235" i="2" s="1"/>
  <c r="V235" i="2"/>
  <c r="J235" i="2"/>
  <c r="BE234" i="2" a="1"/>
  <c r="BE234" i="2" s="1"/>
  <c r="G234" i="2" s="1"/>
  <c r="V234" i="2"/>
  <c r="J234" i="2"/>
  <c r="BE233" i="2" a="1"/>
  <c r="BE233" i="2"/>
  <c r="G233" i="2" s="1"/>
  <c r="V233" i="2"/>
  <c r="J233" i="2"/>
  <c r="BE232" i="2" a="1"/>
  <c r="BE232" i="2"/>
  <c r="G232" i="2" s="1"/>
  <c r="V232" i="2"/>
  <c r="J232" i="2"/>
  <c r="BE231" i="2" a="1"/>
  <c r="BE231" i="2" s="1"/>
  <c r="G231" i="2" s="1"/>
  <c r="V231" i="2"/>
  <c r="J231" i="2"/>
  <c r="BE230" i="2" a="1"/>
  <c r="BE230" i="2" s="1"/>
  <c r="V230" i="2"/>
  <c r="J230" i="2"/>
  <c r="G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/>
  <c r="G221" i="2" s="1"/>
  <c r="V221" i="2"/>
  <c r="J221" i="2"/>
  <c r="BE220" i="2" a="1"/>
  <c r="BE220" i="2"/>
  <c r="G220" i="2" s="1"/>
  <c r="V220" i="2"/>
  <c r="J220" i="2"/>
  <c r="BE219" i="2" a="1"/>
  <c r="BE219" i="2"/>
  <c r="G219" i="2" s="1"/>
  <c r="V219" i="2"/>
  <c r="J219" i="2"/>
  <c r="BE218" i="2" a="1"/>
  <c r="BE218" i="2" s="1"/>
  <c r="G218" i="2" s="1"/>
  <c r="V218" i="2"/>
  <c r="J218" i="2"/>
  <c r="BE217" i="2" a="1"/>
  <c r="BE217" i="2"/>
  <c r="G217" i="2" s="1"/>
  <c r="V217" i="2"/>
  <c r="J217" i="2"/>
  <c r="BE216" i="2" a="1"/>
  <c r="BE216" i="2"/>
  <c r="G216" i="2" s="1"/>
  <c r="V216" i="2"/>
  <c r="J216" i="2"/>
  <c r="BE215" i="2" a="1"/>
  <c r="BE215" i="2" s="1"/>
  <c r="G215" i="2" s="1"/>
  <c r="V215" i="2"/>
  <c r="J215" i="2"/>
  <c r="BE214" i="2" a="1"/>
  <c r="BE214" i="2" s="1"/>
  <c r="V214" i="2"/>
  <c r="J214" i="2"/>
  <c r="G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 s="1"/>
  <c r="V202" i="2"/>
  <c r="J202" i="2"/>
  <c r="G202" i="2"/>
  <c r="BE201" i="2" a="1"/>
  <c r="BE201" i="2"/>
  <c r="G201" i="2" s="1"/>
  <c r="V201" i="2"/>
  <c r="J201" i="2"/>
  <c r="BE200" i="2" a="1"/>
  <c r="BE200" i="2"/>
  <c r="G200" i="2" s="1"/>
  <c r="V200" i="2"/>
  <c r="J200" i="2"/>
  <c r="BE199" i="2" a="1"/>
  <c r="BE199" i="2" s="1"/>
  <c r="G199" i="2" s="1"/>
  <c r="V199" i="2"/>
  <c r="J199" i="2"/>
  <c r="BE198" i="2" a="1"/>
  <c r="BE198" i="2" s="1"/>
  <c r="V198" i="2"/>
  <c r="J198" i="2"/>
  <c r="G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 s="1"/>
  <c r="V186" i="2"/>
  <c r="J186" i="2"/>
  <c r="G186" i="2"/>
  <c r="BE185" i="2" a="1"/>
  <c r="BE185" i="2"/>
  <c r="G185" i="2" s="1"/>
  <c r="V185" i="2"/>
  <c r="J185" i="2"/>
  <c r="BE184" i="2" a="1"/>
  <c r="BE184" i="2"/>
  <c r="G184" i="2" s="1"/>
  <c r="V184" i="2"/>
  <c r="J184" i="2"/>
  <c r="BE183" i="2" a="1"/>
  <c r="BE183" i="2" s="1"/>
  <c r="G183" i="2" s="1"/>
  <c r="V183" i="2"/>
  <c r="J183" i="2"/>
  <c r="BE182" i="2" a="1"/>
  <c r="BE182" i="2" s="1"/>
  <c r="V182" i="2"/>
  <c r="J182" i="2"/>
  <c r="G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/>
  <c r="G173" i="2" s="1"/>
  <c r="V173" i="2"/>
  <c r="J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 s="1"/>
  <c r="V170" i="2"/>
  <c r="J170" i="2"/>
  <c r="G170" i="2"/>
  <c r="BE169" i="2" a="1"/>
  <c r="BE169" i="2"/>
  <c r="G169" i="2" s="1"/>
  <c r="V169" i="2"/>
  <c r="J169" i="2"/>
  <c r="BE168" i="2" a="1"/>
  <c r="BE168" i="2"/>
  <c r="G168" i="2" s="1"/>
  <c r="V168" i="2"/>
  <c r="J168" i="2"/>
  <c r="BE167" i="2" a="1"/>
  <c r="BE167" i="2" s="1"/>
  <c r="G167" i="2" s="1"/>
  <c r="V167" i="2"/>
  <c r="J167" i="2"/>
  <c r="BE166" i="2" a="1"/>
  <c r="BE166" i="2" s="1"/>
  <c r="V166" i="2"/>
  <c r="J166" i="2"/>
  <c r="G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/>
  <c r="G157" i="2" s="1"/>
  <c r="V157" i="2"/>
  <c r="J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 s="1"/>
  <c r="V154" i="2"/>
  <c r="J154" i="2"/>
  <c r="G154" i="2"/>
  <c r="BE153" i="2" a="1"/>
  <c r="BE153" i="2"/>
  <c r="G153" i="2" s="1"/>
  <c r="V153" i="2"/>
  <c r="J153" i="2"/>
  <c r="BE152" i="2" a="1"/>
  <c r="BE152" i="2"/>
  <c r="G152" i="2" s="1"/>
  <c r="V152" i="2"/>
  <c r="J152" i="2"/>
  <c r="BE151" i="2" a="1"/>
  <c r="BE151" i="2" s="1"/>
  <c r="G151" i="2" s="1"/>
  <c r="V151" i="2"/>
  <c r="J151" i="2"/>
  <c r="BE150" i="2" a="1"/>
  <c r="BE150" i="2" s="1"/>
  <c r="V150" i="2"/>
  <c r="J150" i="2"/>
  <c r="G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/>
  <c r="G144" i="2" s="1"/>
  <c r="V144" i="2"/>
  <c r="J144" i="2"/>
  <c r="BE143" i="2" a="1"/>
  <c r="BE143" i="2"/>
  <c r="G143" i="2" s="1"/>
  <c r="V143" i="2"/>
  <c r="J143" i="2"/>
  <c r="BE142" i="2" a="1"/>
  <c r="BE142" i="2" s="1"/>
  <c r="G142" i="2" s="1"/>
  <c r="V142" i="2"/>
  <c r="J142" i="2"/>
  <c r="BE141" i="2" a="1"/>
  <c r="BE141" i="2" s="1"/>
  <c r="V141" i="2"/>
  <c r="J141" i="2"/>
  <c r="G141" i="2"/>
  <c r="BE140" i="2" a="1"/>
  <c r="BE140" i="2"/>
  <c r="G140" i="2" s="1"/>
  <c r="V140" i="2"/>
  <c r="J140" i="2"/>
  <c r="BE139" i="2" a="1"/>
  <c r="BE139" i="2"/>
  <c r="G139" i="2" s="1"/>
  <c r="V139" i="2"/>
  <c r="J139" i="2"/>
  <c r="BE138" i="2" a="1"/>
  <c r="BE138" i="2" s="1"/>
  <c r="G138" i="2" s="1"/>
  <c r="V138" i="2"/>
  <c r="J138" i="2"/>
  <c r="BE137" i="2" a="1"/>
  <c r="BE137" i="2" s="1"/>
  <c r="V137" i="2"/>
  <c r="J137" i="2"/>
  <c r="G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/>
  <c r="G128" i="2" s="1"/>
  <c r="V128" i="2"/>
  <c r="J128" i="2"/>
  <c r="BE127" i="2" a="1"/>
  <c r="BE127" i="2"/>
  <c r="G127" i="2" s="1"/>
  <c r="V127" i="2"/>
  <c r="J127" i="2"/>
  <c r="BE126" i="2" a="1"/>
  <c r="BE126" i="2" s="1"/>
  <c r="G126" i="2" s="1"/>
  <c r="V126" i="2"/>
  <c r="J126" i="2"/>
  <c r="BE125" i="2" a="1"/>
  <c r="BE125" i="2" s="1"/>
  <c r="V125" i="2"/>
  <c r="J125" i="2"/>
  <c r="G125" i="2"/>
  <c r="BE124" i="2" a="1"/>
  <c r="BE124" i="2"/>
  <c r="G124" i="2" s="1"/>
  <c r="V124" i="2"/>
  <c r="J124" i="2"/>
  <c r="BE123" i="2" a="1"/>
  <c r="BE123" i="2"/>
  <c r="G123" i="2" s="1"/>
  <c r="V123" i="2"/>
  <c r="J123" i="2"/>
  <c r="BE122" i="2" a="1"/>
  <c r="BE122" i="2" s="1"/>
  <c r="G122" i="2" s="1"/>
  <c r="V122" i="2"/>
  <c r="J122" i="2"/>
  <c r="BE121" i="2" a="1"/>
  <c r="BE121" i="2" s="1"/>
  <c r="V121" i="2"/>
  <c r="J121" i="2"/>
  <c r="G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/>
  <c r="G112" i="2" s="1"/>
  <c r="V112" i="2"/>
  <c r="J112" i="2"/>
  <c r="BE111" i="2" a="1"/>
  <c r="BE111" i="2"/>
  <c r="G111" i="2" s="1"/>
  <c r="V111" i="2"/>
  <c r="J111" i="2"/>
  <c r="BE110" i="2" a="1"/>
  <c r="BE110" i="2" s="1"/>
  <c r="G110" i="2" s="1"/>
  <c r="V110" i="2"/>
  <c r="J110" i="2"/>
  <c r="BE109" i="2" a="1"/>
  <c r="BE109" i="2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/>
  <c r="G103" i="2" s="1"/>
  <c r="V103" i="2"/>
  <c r="J103" i="2"/>
  <c r="BE102" i="2" a="1"/>
  <c r="BE102" i="2" s="1"/>
  <c r="G102" i="2" s="1"/>
  <c r="V102" i="2"/>
  <c r="J102" i="2"/>
  <c r="BE101" i="2" a="1"/>
  <c r="BE101" i="2"/>
  <c r="G101" i="2" s="1"/>
  <c r="V101" i="2"/>
  <c r="J101" i="2"/>
  <c r="BE100" i="2" a="1"/>
  <c r="BE100" i="2"/>
  <c r="G100" i="2" s="1"/>
  <c r="V100" i="2"/>
  <c r="J100" i="2"/>
  <c r="BE99" i="2" a="1"/>
  <c r="BE99" i="2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/>
  <c r="G89" i="2" s="1"/>
  <c r="V89" i="2"/>
  <c r="J89" i="2"/>
  <c r="BE88" i="2" a="1"/>
  <c r="BE88" i="2"/>
  <c r="G88" i="2" s="1"/>
  <c r="V88" i="2"/>
  <c r="J88" i="2"/>
  <c r="BE87" i="2" a="1"/>
  <c r="BE87" i="2"/>
  <c r="G87" i="2" s="1"/>
  <c r="V87" i="2"/>
  <c r="BE86" i="2" a="1"/>
  <c r="BE86" i="2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/>
  <c r="G75" i="2" s="1"/>
  <c r="V75" i="2"/>
  <c r="J75" i="2"/>
  <c r="BE74" i="2" a="1"/>
  <c r="BE74" i="2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V70" i="2"/>
  <c r="J70" i="2"/>
  <c r="G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/>
  <c r="G65" i="2" s="1"/>
  <c r="V65" i="2"/>
  <c r="J65" i="2"/>
  <c r="BE64" i="2" a="1"/>
  <c r="BE64" i="2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/>
  <c r="G44" i="2" s="1"/>
  <c r="V44" i="2"/>
  <c r="J44" i="2"/>
  <c r="BE43" i="2" a="1"/>
  <c r="BE43" i="2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/>
  <c r="G31" i="2" s="1"/>
  <c r="V31" i="2"/>
  <c r="J31" i="2"/>
  <c r="BE30" i="2" a="1"/>
  <c r="BE30" i="2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/>
  <c r="G23" i="2" s="1"/>
  <c r="V23" i="2"/>
  <c r="J23" i="2"/>
  <c r="BE22" i="2" a="1"/>
  <c r="BE22" i="2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/>
  <c r="G5" i="2" s="1"/>
  <c r="V5" i="2"/>
  <c r="J5" i="2"/>
  <c r="BE4" i="2" a="1"/>
  <c r="BE4" i="2"/>
  <c r="G4" i="2" s="1"/>
  <c r="V4" i="2"/>
  <c r="J4" i="2"/>
  <c r="BE3" i="2" a="1"/>
  <c r="BE3" i="2" s="1"/>
  <c r="V3" i="2"/>
  <c r="J3" i="2"/>
  <c r="G18" i="4" l="1"/>
  <c r="V18" i="4"/>
  <c r="G6" i="4"/>
  <c r="V10" i="4"/>
  <c r="V11" i="4"/>
  <c r="V14" i="4"/>
  <c r="V15" i="4"/>
  <c r="I28" i="14"/>
  <c r="BE935" i="2"/>
  <c r="G3" i="2"/>
  <c r="G3" i="4"/>
  <c r="AF24" i="4"/>
  <c r="V3" i="4"/>
  <c r="C5" i="14"/>
  <c r="C9" i="14" s="1"/>
  <c r="V275" i="3"/>
  <c r="V271" i="3"/>
  <c r="V267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V151" i="3"/>
  <c r="V147" i="3"/>
  <c r="V143" i="3"/>
  <c r="V139" i="3"/>
  <c r="V135" i="3"/>
  <c r="V131" i="3"/>
  <c r="V127" i="3"/>
  <c r="V123" i="3"/>
  <c r="V119" i="3"/>
  <c r="V115" i="3"/>
  <c r="V111" i="3"/>
  <c r="V107" i="3"/>
  <c r="V103" i="3"/>
  <c r="V99" i="3"/>
  <c r="V95" i="3"/>
  <c r="V91" i="3"/>
  <c r="V87" i="3"/>
  <c r="V83" i="3"/>
  <c r="V79" i="3"/>
  <c r="V75" i="3"/>
  <c r="V71" i="3"/>
  <c r="V67" i="3"/>
  <c r="V63" i="3"/>
  <c r="V59" i="3"/>
  <c r="V55" i="3"/>
  <c r="V51" i="3"/>
  <c r="V395" i="3"/>
  <c r="V387" i="3"/>
  <c r="V379" i="3"/>
  <c r="V371" i="3"/>
  <c r="V363" i="3"/>
  <c r="V355" i="3"/>
  <c r="V347" i="3"/>
  <c r="V339" i="3"/>
  <c r="V331" i="3"/>
  <c r="V323" i="3"/>
  <c r="V315" i="3"/>
  <c r="V307" i="3"/>
  <c r="V301" i="3"/>
  <c r="V297" i="3"/>
  <c r="V293" i="3"/>
  <c r="V289" i="3"/>
  <c r="V285" i="3"/>
  <c r="V281" i="3"/>
  <c r="V277" i="3"/>
  <c r="V273" i="3"/>
  <c r="V269" i="3"/>
  <c r="V265" i="3"/>
  <c r="V261" i="3"/>
  <c r="V257" i="3"/>
  <c r="V253" i="3"/>
  <c r="V249" i="3"/>
  <c r="V245" i="3"/>
  <c r="V241" i="3"/>
  <c r="V237" i="3"/>
  <c r="V233" i="3"/>
  <c r="V229" i="3"/>
  <c r="V225" i="3"/>
  <c r="V221" i="3"/>
  <c r="V217" i="3"/>
  <c r="V213" i="3"/>
  <c r="V209" i="3"/>
  <c r="V205" i="3"/>
  <c r="V201" i="3"/>
  <c r="V197" i="3"/>
  <c r="V193" i="3"/>
  <c r="V189" i="3"/>
  <c r="V185" i="3"/>
  <c r="V181" i="3"/>
  <c r="V177" i="3"/>
  <c r="V173" i="3"/>
  <c r="V169" i="3"/>
  <c r="V165" i="3"/>
  <c r="V161" i="3"/>
  <c r="V157" i="3"/>
  <c r="V153" i="3"/>
  <c r="V149" i="3"/>
  <c r="V145" i="3"/>
  <c r="V141" i="3"/>
  <c r="V137" i="3"/>
  <c r="V133" i="3"/>
  <c r="V129" i="3"/>
  <c r="V125" i="3"/>
  <c r="V121" i="3"/>
  <c r="V117" i="3"/>
  <c r="V113" i="3"/>
  <c r="V109" i="3"/>
  <c r="V105" i="3"/>
  <c r="V101" i="3"/>
  <c r="V97" i="3"/>
  <c r="V93" i="3"/>
  <c r="V89" i="3"/>
  <c r="V85" i="3"/>
  <c r="V81" i="3"/>
  <c r="V77" i="3"/>
  <c r="V390" i="3"/>
  <c r="V382" i="3"/>
  <c r="V374" i="3"/>
  <c r="V366" i="3"/>
  <c r="V358" i="3"/>
  <c r="V350" i="3"/>
  <c r="V342" i="3"/>
  <c r="V334" i="3"/>
  <c r="V326" i="3"/>
  <c r="V318" i="3"/>
  <c r="V310" i="3"/>
  <c r="V302" i="3"/>
  <c r="V298" i="3"/>
  <c r="V294" i="3"/>
  <c r="V290" i="3"/>
  <c r="V286" i="3"/>
  <c r="V282" i="3"/>
  <c r="V278" i="3"/>
  <c r="V274" i="3"/>
  <c r="V270" i="3"/>
  <c r="V266" i="3"/>
  <c r="V262" i="3"/>
  <c r="V258" i="3"/>
  <c r="V254" i="3"/>
  <c r="V250" i="3"/>
  <c r="V246" i="3"/>
  <c r="V242" i="3"/>
  <c r="V238" i="3"/>
  <c r="V234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V130" i="3"/>
  <c r="V126" i="3"/>
  <c r="V122" i="3"/>
  <c r="V118" i="3"/>
  <c r="V114" i="3"/>
  <c r="V110" i="3"/>
  <c r="V106" i="3"/>
  <c r="G8" i="4"/>
  <c r="V8" i="4"/>
  <c r="V13" i="4"/>
  <c r="G13" i="4"/>
  <c r="V21" i="4"/>
  <c r="G21" i="4"/>
  <c r="V300" i="3"/>
  <c r="V330" i="3"/>
  <c r="V362" i="3"/>
  <c r="V394" i="3"/>
  <c r="V7" i="4"/>
  <c r="G7" i="4"/>
  <c r="V306" i="3"/>
  <c r="V338" i="3"/>
  <c r="V370" i="3"/>
  <c r="B5" i="14"/>
  <c r="B9" i="14" s="1"/>
  <c r="V392" i="3"/>
  <c r="V388" i="3"/>
  <c r="V384" i="3"/>
  <c r="V380" i="3"/>
  <c r="V376" i="3"/>
  <c r="V372" i="3"/>
  <c r="V368" i="3"/>
  <c r="V364" i="3"/>
  <c r="V360" i="3"/>
  <c r="V356" i="3"/>
  <c r="V352" i="3"/>
  <c r="V348" i="3"/>
  <c r="V344" i="3"/>
  <c r="V340" i="3"/>
  <c r="V336" i="3"/>
  <c r="V332" i="3"/>
  <c r="V328" i="3"/>
  <c r="V324" i="3"/>
  <c r="V320" i="3"/>
  <c r="V316" i="3"/>
  <c r="V312" i="3"/>
  <c r="V308" i="3"/>
  <c r="V304" i="3"/>
  <c r="V393" i="3"/>
  <c r="V389" i="3"/>
  <c r="V385" i="3"/>
  <c r="V381" i="3"/>
  <c r="V377" i="3"/>
  <c r="V373" i="3"/>
  <c r="V369" i="3"/>
  <c r="V365" i="3"/>
  <c r="V361" i="3"/>
  <c r="V357" i="3"/>
  <c r="V353" i="3"/>
  <c r="V349" i="3"/>
  <c r="V345" i="3"/>
  <c r="V341" i="3"/>
  <c r="V337" i="3"/>
  <c r="V333" i="3"/>
  <c r="V329" i="3"/>
  <c r="V325" i="3"/>
  <c r="V321" i="3"/>
  <c r="V317" i="3"/>
  <c r="V313" i="3"/>
  <c r="V309" i="3"/>
  <c r="V305" i="3"/>
  <c r="L4" i="15"/>
  <c r="L5" i="15" s="1"/>
  <c r="L28" i="15"/>
  <c r="L27" i="15"/>
  <c r="L19" i="15"/>
  <c r="L20" i="15"/>
  <c r="L24" i="15"/>
  <c r="N19" i="15"/>
  <c r="O28" i="15"/>
  <c r="M27" i="15"/>
  <c r="N28" i="15"/>
  <c r="G20" i="4"/>
  <c r="H16" i="14"/>
  <c r="L16" i="14"/>
  <c r="O14" i="15"/>
  <c r="V279" i="3"/>
  <c r="V283" i="3"/>
  <c r="V287" i="3"/>
  <c r="V291" i="3"/>
  <c r="V295" i="3"/>
  <c r="V299" i="3"/>
  <c r="V303" i="3"/>
  <c r="V311" i="3"/>
  <c r="V319" i="3"/>
  <c r="V327" i="3"/>
  <c r="V335" i="3"/>
  <c r="V343" i="3"/>
  <c r="V351" i="3"/>
  <c r="V359" i="3"/>
  <c r="V367" i="3"/>
  <c r="V375" i="3"/>
  <c r="V383" i="3"/>
  <c r="V391" i="3"/>
  <c r="V5" i="4"/>
  <c r="G17" i="4"/>
  <c r="I16" i="14"/>
  <c r="M16" i="14"/>
  <c r="L22" i="15"/>
  <c r="N23" i="15"/>
  <c r="L26" i="15"/>
  <c r="O4" i="15"/>
  <c r="P8" i="15"/>
  <c r="M9" i="15"/>
  <c r="K11" i="15"/>
  <c r="P12" i="15"/>
  <c r="M13" i="15"/>
  <c r="O18" i="15"/>
  <c r="O21" i="15"/>
  <c r="O23" i="15"/>
  <c r="O25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K9" i="15"/>
  <c r="M11" i="15"/>
  <c r="K13" i="15"/>
  <c r="K8" i="15"/>
  <c r="P9" i="15"/>
  <c r="M10" i="15"/>
  <c r="K12" i="15"/>
  <c r="P13" i="15"/>
  <c r="O27" i="15" l="1"/>
  <c r="N27" i="15"/>
  <c r="O8" i="15"/>
  <c r="N8" i="15"/>
  <c r="M15" i="15"/>
  <c r="O10" i="15"/>
  <c r="N10" i="15"/>
  <c r="N11" i="15"/>
  <c r="O11" i="15"/>
  <c r="O12" i="15"/>
  <c r="N12" i="15"/>
  <c r="O9" i="15"/>
  <c r="N9" i="15"/>
  <c r="N4" i="15"/>
  <c r="N5" i="15" s="1"/>
  <c r="O13" i="15"/>
  <c r="N13" i="15"/>
  <c r="P15" i="15"/>
  <c r="K15" i="15"/>
  <c r="L15" i="15" s="1"/>
  <c r="L14" i="15" l="1"/>
  <c r="L9" i="15"/>
  <c r="O15" i="15"/>
  <c r="N15" i="15"/>
  <c r="N14" i="15"/>
  <c r="L10" i="15"/>
  <c r="L13" i="15"/>
  <c r="L11" i="15"/>
  <c r="L8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<sst xmlns="http://schemas.openxmlformats.org/spreadsheetml/2006/main" count="42180" uniqueCount="6886">
  <si>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</si>
  <si>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</si>
  <si>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</si>
  <si>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</si>
  <si>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</si>
  <si>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</si>
  <si>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</si>
  <si>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</si>
  <si>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</si>
  <si>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</si>
  <si>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</si>
  <si>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</si>
  <si>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</si>
  <si>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</si>
  <si>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</si>
  <si>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</si>
  <si>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</si>
  <si>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</si>
  <si>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</si>
  <si>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</si>
  <si>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</si>
  <si>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</si>
  <si>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</si>
  <si>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</si>
  <si>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</si>
  <si>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</si>
  <si>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</si>
  <si>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</si>
  <si>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Gabriela Delvaux Maia</t>
  </si>
  <si>
    <t>2375512</t>
  </si>
  <si>
    <t>XP</t>
  </si>
  <si>
    <t>Poupinvista</t>
  </si>
  <si>
    <t>DF</t>
  </si>
  <si>
    <t>Jorge</t>
  </si>
  <si>
    <t>Pendente de Aceite do Termo</t>
  </si>
  <si>
    <t>634.697.071-20</t>
  </si>
  <si>
    <t>Engel Cristina de Carvalho</t>
  </si>
  <si>
    <t>Thiago</t>
  </si>
  <si>
    <t>044.334.061-71</t>
  </si>
  <si>
    <t>Conservador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</si>
  <si>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</si>
  <si>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</si>
  <si>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</si>
  <si>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</si>
  <si>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</si>
  <si>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</si>
  <si>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</si>
  <si>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</si>
  <si>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</si>
  <si>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</si>
  <si>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</si>
  <si>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Styphany Rabelo Sociedade Individual De Advocacia</t>
  </si>
  <si>
    <t>Felipe Rios</t>
  </si>
  <si>
    <t>45.304.721/0001-23</t>
  </si>
  <si>
    <t>SC</t>
  </si>
  <si>
    <t>Valeria Maria Lima Wandalsen</t>
  </si>
  <si>
    <t>004211533</t>
  </si>
  <si>
    <t>Altum</t>
  </si>
  <si>
    <t>Alexandre</t>
  </si>
  <si>
    <t>Aguardando Vinculação de conta</t>
  </si>
  <si>
    <t>663.948.307-63</t>
  </si>
  <si>
    <t>Monica Torres Silva</t>
  </si>
  <si>
    <t>Gustavo a</t>
  </si>
  <si>
    <t>Aguardando Suitability</t>
  </si>
  <si>
    <t>Neury Jose Silva</t>
  </si>
  <si>
    <t>17428509</t>
  </si>
  <si>
    <t>Bruno Jaime</t>
  </si>
  <si>
    <t>Pendente assinaturas</t>
  </si>
  <si>
    <t>101.840.741-34</t>
  </si>
  <si>
    <t>BA</t>
  </si>
  <si>
    <t>Bruno Tedesco Rosa</t>
  </si>
  <si>
    <t>004515341</t>
  </si>
  <si>
    <t>Rodrigo Milanez</t>
  </si>
  <si>
    <t>MULT PRIV</t>
  </si>
  <si>
    <t>Claudio Joao Ziller e/ou Rossana Castro De Faria Ziller</t>
  </si>
  <si>
    <t>INC CP</t>
  </si>
  <si>
    <t>101.862.551-87</t>
  </si>
  <si>
    <t>PR</t>
  </si>
  <si>
    <t>Nady Dequech</t>
  </si>
  <si>
    <t>004419782</t>
  </si>
  <si>
    <t>Instituto Filadelfia De Londrina</t>
  </si>
  <si>
    <t>Bluemetrix (MI)</t>
  </si>
  <si>
    <t>Eleazar Ferreira Junior</t>
  </si>
  <si>
    <t>78.624.202/0001-00</t>
  </si>
  <si>
    <t>Kelly Fernanda Pereira e Silva</t>
  </si>
  <si>
    <t>004556974</t>
  </si>
  <si>
    <t>Natalia Falavigna Silva</t>
  </si>
  <si>
    <t>004482102</t>
  </si>
  <si>
    <t>Rita Aparecida Passos Villar</t>
  </si>
  <si>
    <t>2523005</t>
  </si>
  <si>
    <t>Vivian</t>
  </si>
  <si>
    <t>759.753.788-34</t>
  </si>
  <si>
    <t>MT</t>
  </si>
  <si>
    <t>Ilton Luis Guimaraes De Siqueira</t>
  </si>
  <si>
    <t>2427806</t>
  </si>
  <si>
    <t>378.213.426-53</t>
  </si>
  <si>
    <t>Letícia Duarte Nogueira Barcelos</t>
  </si>
  <si>
    <t>008404765</t>
  </si>
  <si>
    <t>CON</t>
  </si>
  <si>
    <t>CDI</t>
  </si>
  <si>
    <t>296.737.551-91</t>
  </si>
  <si>
    <t>Ricardo Heli Rondinel Cornejo</t>
  </si>
  <si>
    <t>287927</t>
  </si>
  <si>
    <t>352.683.360-53</t>
  </si>
  <si>
    <t>RS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</si>
  <si>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</si>
  <si>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</si>
  <si>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</si>
  <si>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</si>
  <si>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</si>
  <si>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</si>
  <si>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</si>
  <si>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</si>
  <si>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</si>
  <si>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</si>
  <si>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</si>
  <si>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</si>
  <si>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</si>
  <si>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</si>
  <si>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</si>
  <si>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</si>
  <si>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</si>
  <si>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</si>
  <si>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</si>
  <si>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</si>
  <si>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</si>
  <si>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</si>
  <si>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</si>
  <si>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</si>
  <si>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</si>
  <si>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</si>
  <si>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</si>
  <si>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</si>
  <si>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</si>
  <si>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</si>
  <si>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</si>
  <si>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</si>
  <si>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</si>
  <si>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</si>
  <si>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</si>
  <si>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</si>
  <si>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</si>
  <si>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</si>
  <si>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</si>
  <si>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</si>
  <si>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</si>
  <si>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</si>
  <si>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</si>
  <si>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</si>
  <si>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</si>
  <si>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</si>
  <si>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</si>
  <si>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</si>
  <si>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</si>
  <si>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</si>
  <si>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</si>
  <si>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</si>
  <si>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</si>
  <si>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</si>
  <si>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</si>
  <si>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</si>
  <si>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</si>
  <si>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</si>
  <si>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</si>
  <si>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</si>
  <si>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</si>
  <si>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</si>
  <si>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</si>
  <si>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</si>
  <si>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</si>
  <si>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</si>
  <si>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</si>
  <si>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</si>
  <si>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</si>
  <si>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</si>
  <si>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</si>
  <si>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</si>
  <si>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</si>
  <si>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</si>
  <si>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</si>
  <si>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</si>
  <si>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</si>
  <si>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</si>
  <si>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</si>
  <si>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</si>
  <si>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</si>
  <si>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</si>
  <si>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</si>
  <si>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</si>
  <si>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</si>
  <si>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</si>
  <si>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</si>
  <si>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</si>
  <si>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</si>
  <si>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</si>
  <si>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</si>
  <si>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</si>
  <si>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</si>
  <si>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</si>
  <si>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</si>
  <si>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</si>
  <si>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</si>
  <si>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</si>
  <si>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</si>
  <si>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</si>
  <si>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</si>
  <si>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</si>
  <si>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</si>
  <si>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</si>
  <si>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SP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</si>
  <si>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</si>
  <si>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</si>
  <si>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</si>
  <si>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</si>
  <si>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</si>
  <si>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</si>
  <si>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</si>
  <si>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</si>
  <si>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</si>
  <si>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</si>
  <si>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</si>
  <si>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</si>
  <si>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</si>
  <si>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</si>
  <si>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</si>
  <si>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</si>
  <si>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</si>
  <si>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</si>
  <si>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</si>
  <si>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</si>
  <si>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</si>
  <si>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</si>
  <si>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</si>
  <si>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</si>
  <si>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</si>
  <si>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</si>
  <si>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</si>
  <si>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</si>
  <si>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</si>
  <si>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</si>
  <si>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</si>
  <si>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</si>
  <si>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</si>
  <si>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</si>
  <si>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</si>
  <si>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</si>
  <si>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</si>
  <si>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</si>
  <si>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</si>
  <si>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</si>
  <si>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</si>
  <si>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</si>
  <si>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</si>
  <si>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</si>
  <si>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</si>
  <si>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</si>
  <si>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</si>
  <si>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</si>
  <si>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</si>
  <si>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</si>
  <si>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</si>
  <si>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</si>
  <si>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</si>
  <si>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</si>
  <si>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</si>
  <si>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</si>
  <si>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</si>
  <si>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</si>
  <si>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</si>
  <si>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</si>
  <si>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</si>
  <si>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</si>
  <si>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</si>
  <si>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</si>
  <si>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</si>
  <si>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</si>
  <si>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</si>
  <si>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</si>
  <si>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</si>
  <si>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</si>
  <si>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</si>
  <si>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</si>
  <si>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</si>
  <si>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</si>
  <si>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</si>
  <si>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</si>
  <si>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</si>
  <si>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</si>
  <si>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</si>
  <si>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</si>
  <si>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</si>
  <si>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</si>
  <si>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</si>
  <si>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</si>
  <si>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</si>
  <si>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</si>
  <si>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</si>
  <si>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</si>
  <si>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</si>
  <si>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</si>
  <si>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</si>
  <si>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</si>
  <si>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</si>
  <si>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</si>
  <si>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</si>
  <si>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</si>
  <si>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</si>
  <si>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</si>
  <si>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</si>
  <si>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</si>
  <si>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</si>
  <si>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</si>
  <si>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</si>
  <si>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</si>
  <si>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</si>
  <si>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</si>
  <si>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</si>
  <si>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</si>
  <si>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</si>
  <si>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</si>
  <si>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</si>
  <si>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</si>
  <si>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</si>
  <si>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</si>
  <si>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</si>
  <si>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</si>
  <si>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</si>
  <si>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</si>
  <si>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</si>
  <si>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</si>
  <si>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</si>
  <si>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</si>
  <si>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</si>
  <si>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</si>
  <si>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</si>
  <si>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</si>
  <si>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</si>
  <si>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</si>
  <si>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</si>
  <si>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</si>
  <si>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</si>
  <si>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</si>
  <si>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</si>
  <si>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</si>
  <si>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</si>
  <si>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</si>
  <si>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</si>
  <si>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</si>
  <si>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</si>
  <si>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</si>
  <si>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</si>
  <si>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</si>
  <si>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</si>
  <si>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</si>
  <si>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</si>
  <si>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</si>
  <si>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</si>
  <si>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</si>
  <si>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</si>
  <si>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</si>
  <si>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</si>
  <si>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</si>
  <si>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</si>
  <si>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</si>
  <si>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</si>
  <si>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</si>
  <si>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</si>
  <si>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</si>
  <si>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</si>
  <si>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</si>
  <si>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</si>
  <si>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</si>
  <si>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</si>
  <si>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</si>
  <si>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</si>
  <si>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</si>
  <si>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</si>
  <si>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</si>
  <si>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</si>
  <si>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</si>
  <si>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</si>
  <si>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</si>
  <si>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</si>
  <si>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</si>
  <si>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</si>
  <si>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</si>
  <si>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</si>
  <si>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</si>
  <si>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</si>
  <si>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</si>
  <si>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</si>
  <si>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</si>
  <si>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</si>
  <si>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</si>
  <si>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</si>
  <si>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</si>
  <si>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</si>
  <si>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</si>
  <si>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</si>
  <si>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</si>
  <si>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</si>
  <si>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</si>
  <si>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</si>
  <si>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</si>
  <si>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</si>
  <si>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</si>
  <si>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</si>
  <si>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</si>
  <si>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</si>
  <si>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</si>
  <si>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</si>
  <si>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</si>
  <si>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</si>
  <si>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</si>
  <si>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</si>
  <si>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</si>
  <si>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</si>
  <si>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</si>
  <si>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</si>
  <si>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</si>
  <si>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</si>
  <si>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</si>
  <si>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</si>
  <si>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</si>
  <si>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</si>
  <si>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</si>
  <si>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</si>
  <si>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</si>
  <si>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</si>
  <si>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</si>
  <si>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</si>
  <si>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</si>
  <si>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</si>
  <si>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</si>
  <si>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</si>
  <si>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</si>
  <si>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</si>
  <si>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</si>
  <si>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</si>
  <si>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</si>
  <si>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</si>
  <si>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</si>
  <si>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</si>
  <si>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</si>
  <si>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</si>
  <si>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</si>
  <si>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</si>
  <si>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</si>
  <si>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</si>
  <si>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</si>
  <si>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</si>
  <si>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</si>
  <si>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</si>
  <si>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</si>
  <si>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</si>
  <si>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</si>
  <si>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</si>
  <si>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</si>
  <si>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</si>
  <si>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</si>
  <si>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</si>
  <si>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</si>
  <si>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</si>
  <si>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</si>
  <si>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</si>
  <si>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</si>
  <si>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</si>
  <si>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</si>
  <si>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</si>
  <si>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</si>
  <si>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</si>
  <si>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</si>
  <si>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</si>
  <si>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</si>
  <si>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</si>
  <si>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</si>
  <si>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</si>
  <si>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</si>
  <si>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</si>
  <si>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</si>
  <si>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</si>
  <si>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</si>
  <si>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</si>
  <si>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</si>
  <si>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</si>
  <si>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</si>
  <si>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</si>
  <si>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</si>
  <si>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</si>
  <si>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</si>
  <si>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</si>
  <si>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</si>
  <si>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</si>
  <si>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</si>
  <si>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</si>
  <si>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</si>
  <si>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</si>
  <si>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</si>
  <si>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</si>
  <si>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</si>
  <si>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</si>
  <si>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</si>
  <si>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</si>
  <si>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</si>
  <si>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</si>
  <si>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</si>
  <si>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</si>
  <si>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</si>
  <si>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</si>
  <si>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</si>
  <si>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</si>
  <si>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</si>
  <si>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</si>
  <si>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</si>
  <si>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</si>
  <si>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</si>
  <si>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</si>
  <si>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</si>
  <si>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</si>
  <si>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</si>
  <si>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</si>
  <si>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</si>
  <si>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</si>
  <si>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</si>
  <si>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</si>
  <si>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</si>
  <si>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</si>
  <si>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</si>
  <si>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</si>
  <si>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</si>
  <si>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</si>
  <si>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</si>
  <si>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</si>
  <si>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</si>
  <si>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</si>
  <si>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</si>
  <si>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</si>
  <si>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</si>
  <si>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</si>
  <si>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</si>
  <si>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</si>
  <si>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</si>
  <si>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</si>
  <si>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</si>
  <si>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</si>
  <si>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</si>
  <si>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</si>
  <si>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</si>
  <si>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</si>
  <si>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</si>
  <si>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</si>
  <si>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</si>
  <si>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</si>
  <si>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</si>
  <si>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</si>
  <si>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</si>
  <si>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</si>
  <si>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</si>
  <si>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</si>
  <si>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</si>
  <si>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</si>
  <si>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</si>
  <si>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</si>
  <si>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</si>
  <si>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</si>
  <si>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</si>
  <si>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</si>
  <si>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</si>
  <si>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</si>
  <si>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</si>
  <si>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</si>
  <si>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</si>
  <si>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</si>
  <si>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</si>
  <si>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</si>
  <si>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</si>
  <si>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</si>
  <si>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</si>
  <si>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</si>
  <si>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</si>
  <si>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</si>
  <si>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</si>
  <si>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</si>
  <si>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</si>
  <si>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</si>
  <si>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</si>
  <si>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</si>
  <si>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</si>
  <si>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</si>
  <si>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</si>
  <si>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</si>
  <si>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</si>
  <si>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</si>
  <si>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</si>
  <si>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</si>
  <si>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</si>
  <si>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</si>
  <si>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</si>
  <si>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</si>
  <si>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</si>
  <si>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</si>
  <si>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</si>
  <si>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</si>
  <si>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</si>
  <si>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</si>
  <si>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</si>
  <si>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</si>
  <si>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</si>
  <si>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</si>
  <si>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</si>
  <si>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</si>
  <si>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</si>
  <si>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</si>
  <si>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</si>
  <si>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</si>
  <si>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</si>
  <si>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</si>
  <si>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</si>
  <si>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</si>
  <si>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</si>
  <si>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</si>
  <si>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</si>
  <si>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</si>
  <si>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</si>
  <si>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</si>
  <si>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</si>
  <si>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</si>
  <si>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</si>
  <si>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</si>
  <si>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</si>
  <si>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</si>
  <si>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</si>
  <si>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</si>
  <si>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</si>
  <si>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</si>
  <si>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</si>
  <si>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</si>
  <si>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</si>
  <si>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</si>
  <si>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</si>
  <si>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</si>
  <si>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</si>
  <si>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</si>
  <si>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</si>
  <si>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</si>
  <si>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</si>
  <si>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</si>
  <si>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</si>
  <si>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</si>
  <si>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</si>
  <si>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</si>
  <si>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</si>
  <si>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</si>
  <si>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</si>
  <si>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</si>
  <si>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</si>
  <si>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</si>
  <si>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</si>
  <si>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</si>
  <si>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</si>
  <si>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</si>
  <si>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</si>
  <si>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</si>
  <si>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</si>
  <si>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</si>
  <si>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</si>
  <si>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</si>
  <si>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</si>
  <si>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</si>
  <si>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</si>
  <si>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</si>
  <si>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</si>
  <si>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</si>
  <si>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</si>
  <si>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</si>
  <si>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</si>
  <si>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</si>
  <si>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</si>
  <si>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</si>
  <si>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</si>
  <si>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</si>
  <si>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</si>
  <si>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</si>
  <si>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</si>
  <si>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</si>
  <si>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</si>
  <si>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</si>
  <si>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</si>
  <si>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</si>
  <si>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</si>
  <si>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</si>
  <si>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</si>
  <si>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</si>
  <si>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</si>
  <si>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</si>
  <si>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</si>
  <si>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</si>
  <si>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</si>
  <si>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</si>
  <si>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</si>
  <si>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</si>
  <si>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</si>
  <si>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</si>
  <si>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</si>
  <si>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</si>
  <si>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</si>
  <si>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</si>
  <si>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</si>
  <si>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</si>
  <si>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</si>
  <si>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</si>
  <si>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</si>
  <si>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</si>
  <si>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</si>
  <si>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</si>
  <si>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</si>
  <si>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</si>
  <si>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</si>
  <si>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</si>
  <si>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</si>
  <si>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</si>
  <si>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</si>
  <si>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</si>
  <si>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</si>
  <si>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</si>
  <si>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</si>
  <si>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</si>
  <si>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</si>
  <si>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</si>
  <si>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</si>
  <si>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</si>
  <si>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</si>
  <si>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</si>
  <si>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</si>
  <si>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</si>
  <si>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</si>
  <si>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</si>
  <si>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</si>
  <si>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</si>
  <si>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</si>
  <si>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</si>
  <si>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</si>
  <si>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</si>
  <si>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</si>
  <si>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</si>
  <si>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</si>
  <si>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</si>
  <si>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</si>
  <si>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</si>
  <si>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</si>
  <si>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</si>
  <si>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</si>
  <si>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</si>
  <si>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</si>
  <si>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</si>
  <si>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</si>
  <si>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</si>
  <si>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</si>
  <si>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</si>
  <si>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</si>
  <si>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</si>
  <si>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</si>
  <si>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</si>
  <si>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</si>
  <si>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</si>
  <si>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</si>
  <si>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</si>
  <si>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</si>
  <si>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</si>
  <si>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</si>
  <si>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</si>
  <si>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</si>
  <si>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</si>
  <si>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</si>
  <si>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</si>
  <si>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</si>
  <si>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</si>
  <si>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</si>
  <si>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</si>
  <si>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</si>
  <si>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</si>
  <si>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</si>
  <si>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</si>
  <si>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</si>
  <si>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</si>
  <si>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</si>
  <si>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</si>
  <si>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</si>
  <si>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</si>
  <si>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</si>
  <si>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</si>
  <si>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</si>
  <si>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</si>
  <si>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</si>
  <si>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</si>
  <si>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</si>
  <si>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</si>
  <si>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</si>
  <si>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</si>
  <si>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</si>
  <si>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</si>
  <si>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</si>
  <si>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</si>
  <si>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</si>
  <si>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</si>
  <si>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</si>
  <si>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</si>
  <si>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</si>
  <si>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</si>
  <si>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</si>
  <si>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</si>
  <si>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</si>
  <si>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</si>
  <si>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</si>
  <si>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</si>
  <si>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</si>
  <si>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</si>
  <si>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</si>
  <si>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</si>
  <si>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</si>
  <si>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</si>
  <si>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</si>
  <si>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</si>
  <si>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</si>
  <si>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</si>
  <si>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</si>
  <si>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</si>
  <si>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</si>
  <si>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</si>
  <si>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</si>
  <si>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</si>
  <si>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</si>
  <si>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</si>
  <si>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</si>
  <si>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</si>
  <si>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</si>
  <si>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</si>
  <si>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</si>
  <si>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</si>
  <si>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</si>
  <si>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</si>
  <si>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</si>
  <si>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</si>
  <si>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</si>
  <si>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</si>
  <si>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</si>
  <si>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</si>
  <si>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</si>
  <si>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</si>
  <si>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</si>
  <si>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</si>
  <si>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</si>
  <si>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</si>
  <si>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</si>
  <si>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</si>
  <si>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</si>
  <si>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</si>
  <si>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</si>
  <si>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</si>
  <si>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</si>
  <si>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</si>
  <si>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</si>
  <si>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</si>
  <si>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</si>
  <si>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</si>
  <si>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</si>
  <si>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</si>
  <si>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</si>
  <si>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</si>
  <si>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</si>
  <si>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</si>
  <si>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</si>
  <si>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</si>
  <si>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</si>
  <si>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</si>
  <si>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</si>
  <si>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</si>
  <si>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</si>
  <si>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</si>
  <si>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</si>
  <si>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</si>
  <si>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</si>
  <si>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</si>
  <si>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</si>
  <si>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</si>
  <si>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</si>
  <si>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</si>
  <si>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</si>
  <si>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</si>
  <si>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</si>
  <si>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</si>
  <si>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</si>
  <si>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</si>
  <si>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</si>
  <si>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</si>
  <si>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</si>
  <si>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</si>
  <si>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</si>
  <si>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</si>
  <si>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</si>
  <si>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</si>
  <si>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</si>
  <si>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</si>
  <si>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</si>
  <si>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</si>
  <si>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</si>
  <si>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</si>
  <si>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</si>
  <si>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</si>
  <si>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</si>
  <si>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</si>
  <si>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</si>
  <si>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</si>
  <si>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</si>
  <si>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</si>
  <si>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</si>
  <si>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</si>
  <si>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</si>
  <si>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</si>
  <si>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</si>
  <si>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</si>
  <si>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</si>
  <si>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</si>
  <si>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</si>
  <si>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</si>
  <si>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</si>
  <si>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</si>
  <si>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</si>
  <si>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</si>
  <si>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</si>
  <si>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</si>
  <si>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</si>
  <si>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</si>
  <si>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</si>
  <si>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</si>
  <si>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</si>
  <si>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</si>
  <si>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</si>
  <si>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</si>
  <si>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</si>
  <si>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</si>
  <si>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</si>
  <si>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</si>
  <si>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</si>
  <si>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</si>
  <si>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</si>
  <si>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</si>
  <si>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</si>
  <si>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</si>
  <si>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</si>
  <si>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</si>
  <si>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</si>
  <si>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</si>
  <si>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</si>
  <si>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</si>
  <si>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</si>
  <si>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</si>
  <si>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</si>
  <si>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</si>
  <si>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</si>
  <si>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</si>
  <si>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</si>
  <si>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</si>
  <si>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</si>
  <si>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</si>
  <si>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</si>
  <si>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</si>
  <si>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</si>
  <si>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</si>
  <si>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</si>
  <si>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</si>
  <si>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</si>
  <si>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</si>
  <si>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</si>
  <si>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</si>
  <si>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</si>
  <si>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</si>
  <si>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</si>
  <si>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</si>
  <si>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</si>
  <si>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</si>
  <si>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</si>
  <si>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</si>
  <si>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</si>
  <si>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</si>
  <si>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</si>
  <si>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</si>
  <si>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</si>
  <si>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</si>
  <si>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</si>
  <si>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</si>
  <si>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</si>
  <si>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</si>
  <si>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</si>
  <si>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</si>
  <si>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</si>
  <si>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</si>
  <si>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</si>
  <si>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</si>
  <si>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</si>
  <si>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</si>
  <si>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</si>
  <si>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</si>
  <si>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</si>
  <si>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</si>
  <si>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</si>
  <si>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</si>
  <si>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</si>
  <si>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</si>
  <si>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</si>
  <si>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</si>
  <si>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</si>
  <si>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</si>
  <si>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</si>
  <si>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</si>
  <si>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</si>
  <si>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</si>
  <si>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</si>
  <si>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</si>
  <si>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</si>
  <si>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</si>
  <si>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</si>
  <si>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</si>
  <si>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</si>
  <si>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</si>
  <si>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</si>
  <si>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</si>
  <si>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</si>
  <si>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</si>
  <si>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</si>
  <si>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</si>
  <si>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</si>
  <si>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</si>
  <si>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</si>
  <si>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</si>
  <si>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</si>
  <si>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</si>
  <si>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</si>
  <si>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</si>
  <si>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</si>
  <si>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</si>
  <si>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</si>
  <si>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</si>
  <si>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</si>
  <si>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</si>
  <si>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</si>
  <si>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</si>
  <si>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</si>
  <si>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</si>
  <si>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</si>
  <si>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</si>
  <si>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</si>
  <si>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</si>
  <si>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</si>
  <si>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</si>
  <si>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</si>
  <si>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</si>
  <si>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</si>
  <si>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</si>
  <si>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</si>
  <si>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</si>
  <si>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</si>
  <si>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</si>
  <si>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</si>
  <si>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</si>
  <si>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</si>
  <si>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</si>
  <si>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</si>
  <si>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</si>
  <si>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</si>
  <si>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</si>
  <si>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</si>
  <si>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</si>
  <si>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</si>
  <si>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</si>
  <si>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</si>
  <si>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</si>
  <si>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</si>
  <si>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</si>
  <si>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</si>
  <si>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</si>
  <si>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</si>
  <si>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</si>
  <si>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</si>
  <si>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</si>
  <si>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</si>
  <si>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</si>
  <si>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</si>
  <si>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</si>
  <si>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</si>
  <si>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</si>
  <si>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</si>
  <si>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</si>
  <si>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</si>
  <si>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</si>
  <si>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</si>
  <si>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</si>
  <si>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</si>
  <si>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</si>
  <si>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</si>
  <si>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</si>
  <si>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</si>
  <si>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</si>
  <si>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</si>
  <si>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</si>
  <si>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</si>
  <si>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</si>
  <si>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</si>
  <si>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</si>
  <si>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</si>
  <si>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</si>
  <si>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</si>
  <si>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</si>
  <si>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</si>
  <si>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</si>
  <si>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</si>
  <si>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</si>
  <si>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</si>
  <si>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</si>
  <si>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</si>
  <si>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</si>
  <si>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</si>
  <si>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</si>
  <si>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</si>
  <si>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</si>
  <si>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</si>
  <si>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</si>
  <si>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</si>
  <si>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</si>
  <si>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</si>
  <si>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</si>
  <si>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</si>
  <si>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</si>
  <si>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</si>
  <si>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</si>
  <si>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</si>
  <si>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</si>
  <si>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</si>
  <si>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</si>
  <si>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</si>
  <si>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</si>
  <si>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</si>
  <si>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</si>
  <si>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</si>
  <si>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</si>
  <si>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</si>
  <si>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</si>
  <si>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</si>
  <si>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</si>
  <si>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</si>
  <si>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</si>
  <si>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</si>
  <si>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</si>
  <si>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</si>
  <si>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</si>
  <si>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</si>
  <si>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</si>
  <si>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</si>
  <si>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</si>
  <si>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</si>
  <si>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</si>
  <si>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</si>
  <si>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</si>
  <si>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</si>
  <si>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</si>
  <si>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</si>
  <si>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</si>
  <si>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</si>
  <si>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</si>
  <si>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</si>
  <si>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</si>
  <si>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</si>
  <si>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</si>
  <si>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</si>
  <si>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</si>
  <si>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</si>
  <si>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</si>
  <si>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</si>
  <si>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</si>
  <si>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</si>
  <si>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</si>
  <si>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</si>
  <si>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</si>
  <si>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</si>
  <si>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</si>
  <si>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</si>
  <si>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</si>
  <si>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</si>
  <si>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</si>
  <si>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</si>
  <si>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</si>
  <si>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</si>
  <si>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</si>
  <si>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</si>
  <si>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</si>
  <si>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</si>
  <si>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</si>
  <si>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</si>
  <si>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</si>
  <si>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</si>
  <si>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</si>
  <si>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</si>
  <si>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</si>
  <si>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</si>
  <si>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</si>
  <si>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</si>
  <si>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</si>
  <si>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</si>
  <si>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</si>
  <si>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</si>
  <si>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</si>
  <si>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</si>
  <si>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</si>
  <si>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</si>
  <si>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</si>
  <si>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</si>
  <si>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</si>
  <si>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</si>
  <si>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</si>
  <si>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</si>
  <si>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</si>
  <si>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</si>
  <si>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</si>
  <si>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</si>
  <si>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</si>
  <si>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Gabriel Regis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</si>
  <si>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</si>
  <si>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</si>
  <si>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</si>
  <si>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</si>
  <si>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</si>
  <si>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</si>
  <si>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</si>
  <si>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</si>
  <si>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</si>
  <si>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</si>
  <si>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</si>
  <si>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</si>
  <si>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</si>
  <si>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</si>
  <si>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</si>
  <si>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</si>
  <si>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</si>
  <si>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</si>
  <si>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</si>
  <si>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</si>
  <si>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</si>
  <si>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</si>
  <si>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</si>
  <si>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</si>
  <si>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</si>
  <si>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</si>
  <si>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</si>
  <si>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</si>
  <si>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</si>
  <si>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</si>
  <si>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</si>
  <si>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</si>
  <si>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</si>
  <si>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</si>
  <si>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</si>
  <si>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</si>
  <si>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</si>
  <si>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</si>
  <si>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</si>
  <si>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</si>
  <si>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</si>
  <si>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</si>
  <si>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</si>
  <si>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</si>
  <si>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</si>
  <si>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</si>
  <si>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</si>
  <si>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</si>
  <si>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</si>
  <si>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</si>
  <si>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</si>
  <si>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</si>
  <si>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</si>
  <si>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</si>
  <si>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</si>
  <si>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</si>
  <si>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</si>
  <si>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</si>
  <si>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</si>
  <si>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</si>
  <si>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</si>
  <si>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</si>
  <si>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</si>
  <si>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</si>
  <si>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</si>
  <si>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</si>
  <si>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</si>
  <si>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</si>
  <si>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</si>
  <si>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</si>
  <si>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</si>
  <si>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</si>
  <si>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</si>
  <si>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</si>
  <si>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</si>
  <si>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</si>
  <si>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</si>
  <si>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</si>
  <si>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</si>
  <si>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</si>
  <si>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</si>
  <si>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</si>
  <si>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</si>
  <si>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</si>
  <si>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</si>
  <si>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</si>
  <si>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</si>
  <si>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</si>
  <si>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</si>
  <si>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</si>
  <si>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</si>
  <si>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</si>
  <si>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</si>
  <si>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008353477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</si>
  <si>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</si>
  <si>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</si>
  <si>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</si>
  <si>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</si>
  <si>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</si>
  <si>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</si>
  <si>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</si>
  <si>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</si>
  <si>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</si>
  <si>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</si>
  <si>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</si>
  <si>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</si>
  <si>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</si>
  <si>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</si>
  <si>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</si>
  <si>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</si>
  <si>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</si>
  <si>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</si>
  <si>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</si>
  <si>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</si>
  <si>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</si>
  <si>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</si>
  <si>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</si>
  <si>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</si>
  <si>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</si>
  <si>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</si>
  <si>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</si>
  <si>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</si>
  <si>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</si>
  <si>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</si>
  <si>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</si>
  <si>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</si>
  <si>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</si>
  <si>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</si>
  <si>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</si>
  <si>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</si>
  <si>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</si>
  <si>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</si>
  <si>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</si>
  <si>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</si>
  <si>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</si>
  <si>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</si>
  <si>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</si>
  <si>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</si>
  <si>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</si>
  <si>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</si>
  <si>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</si>
  <si>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</si>
  <si>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</si>
  <si>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</si>
  <si>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</si>
  <si>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</si>
  <si>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</si>
  <si>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</si>
  <si>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</si>
  <si>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</si>
  <si>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</si>
  <si>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</si>
  <si>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</si>
  <si>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</si>
  <si>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</si>
  <si>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</si>
  <si>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</si>
  <si>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</si>
  <si>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</si>
  <si>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</si>
  <si>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</si>
  <si>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</si>
  <si>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</si>
  <si>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</si>
  <si>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</si>
  <si>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</si>
  <si>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</si>
  <si>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</si>
  <si>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</si>
  <si>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</si>
  <si>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</si>
  <si>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</si>
  <si>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</si>
  <si>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</si>
  <si>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</si>
  <si>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</si>
  <si>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</si>
  <si>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</si>
  <si>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</si>
  <si>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</si>
  <si>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</si>
  <si>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</si>
  <si>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</si>
  <si>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</si>
  <si>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</si>
  <si>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</si>
  <si>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</si>
  <si>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</si>
  <si>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</si>
  <si>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</si>
  <si>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</si>
  <si>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</si>
  <si>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</si>
  <si>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</si>
  <si>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</si>
  <si>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</si>
  <si>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</si>
  <si>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</si>
  <si>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</si>
  <si>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</si>
  <si>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</si>
  <si>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</si>
  <si>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</si>
  <si>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</si>
  <si>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</si>
  <si>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</si>
  <si>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</si>
  <si>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</si>
  <si>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</si>
  <si>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</si>
  <si>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</si>
  <si>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</si>
  <si>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</si>
  <si>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</si>
  <si>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</si>
  <si>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</si>
  <si>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</si>
  <si>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</si>
  <si>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</si>
  <si>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</si>
  <si>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</si>
  <si>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</si>
  <si>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</si>
  <si>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</si>
  <si>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</si>
  <si>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</si>
  <si>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</si>
  <si>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</si>
  <si>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</si>
  <si>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</si>
  <si>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</si>
  <si>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</si>
  <si>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</si>
  <si>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</si>
  <si>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</si>
  <si>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</si>
  <si>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</si>
  <si>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</si>
  <si>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</si>
  <si>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</si>
  <si>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</si>
  <si>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</si>
  <si>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</si>
  <si>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</si>
  <si>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</si>
  <si>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</si>
  <si>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</si>
  <si>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</si>
  <si>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</si>
  <si>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</si>
  <si>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</si>
  <si>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</si>
  <si>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</si>
  <si>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</si>
  <si>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</si>
  <si>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</si>
  <si>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</si>
  <si>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</si>
  <si>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</si>
  <si>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</si>
  <si>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</si>
  <si>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</si>
  <si>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</si>
  <si>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</si>
  <si>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</si>
  <si>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</si>
  <si>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</si>
  <si>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</si>
  <si>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</si>
  <si>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</si>
  <si>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</si>
  <si>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</si>
  <si>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</si>
  <si>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</si>
  <si>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</si>
  <si>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</si>
  <si>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</si>
  <si>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</si>
  <si>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</si>
  <si>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</si>
  <si>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</si>
  <si>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</si>
  <si>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</si>
  <si>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</si>
  <si>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</si>
  <si>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</si>
  <si>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</si>
  <si>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</si>
  <si>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</si>
  <si>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</si>
  <si>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</si>
  <si>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</si>
  <si>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</si>
  <si>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</si>
  <si>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</si>
  <si>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</si>
  <si>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</si>
  <si>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</si>
  <si>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</si>
  <si>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</si>
  <si>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</si>
  <si>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</si>
  <si>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</si>
  <si>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</si>
  <si>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</si>
  <si>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</si>
  <si>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</si>
  <si>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</si>
  <si>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</si>
  <si>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</si>
  <si>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</si>
  <si>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</si>
  <si>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</si>
  <si>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</si>
  <si>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</si>
  <si>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</si>
  <si>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</si>
  <si>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</si>
  <si>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</si>
  <si>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</si>
  <si>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</si>
  <si>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</si>
  <si>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</si>
  <si>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</si>
  <si>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</si>
  <si>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</si>
  <si>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</si>
  <si>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</si>
  <si>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</si>
  <si>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</si>
  <si>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</si>
  <si>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</si>
  <si>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</si>
  <si>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</si>
  <si>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</si>
  <si>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</si>
  <si>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</si>
  <si>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</si>
  <si>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</si>
  <si>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</si>
  <si>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</si>
  <si>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</si>
  <si>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</si>
  <si>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</si>
  <si>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</si>
  <si>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</si>
  <si>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</si>
  <si>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</si>
  <si>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</si>
  <si>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</si>
  <si>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</si>
  <si>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</si>
  <si>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</si>
  <si>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</si>
  <si>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</si>
  <si>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</si>
  <si>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</si>
  <si>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</si>
  <si>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</si>
  <si>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</si>
  <si>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</si>
  <si>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</si>
  <si>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</si>
  <si>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</si>
  <si>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</si>
  <si>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</si>
  <si>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</si>
  <si>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</si>
  <si>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</si>
  <si>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</si>
  <si>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</si>
  <si>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</si>
  <si>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</si>
  <si>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</si>
  <si>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</si>
  <si>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</si>
  <si>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</si>
  <si>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</si>
  <si>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</si>
  <si>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</si>
  <si>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</si>
  <si>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</si>
  <si>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</si>
  <si>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</si>
  <si>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</si>
  <si>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</si>
  <si>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</si>
  <si>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</si>
  <si>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</si>
  <si>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</si>
  <si>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</si>
  <si>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</si>
  <si>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</si>
  <si>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</si>
  <si>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</si>
  <si>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</si>
  <si>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</si>
  <si>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</si>
  <si>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</si>
  <si>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</si>
  <si>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</si>
  <si>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</si>
  <si>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</si>
  <si>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</si>
  <si>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</si>
  <si>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</si>
  <si>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</si>
  <si>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</si>
  <si>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</si>
  <si>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</si>
  <si>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</si>
  <si>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</si>
  <si>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</si>
  <si>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</si>
  <si>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</si>
  <si>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</si>
  <si>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</si>
  <si>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</si>
  <si>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</si>
  <si>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</si>
  <si>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</si>
  <si>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</si>
  <si>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</si>
  <si>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</si>
  <si>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</si>
  <si>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</si>
  <si>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</si>
  <si>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</si>
  <si>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</si>
  <si>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</si>
  <si>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</si>
  <si>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</si>
  <si>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</si>
  <si>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</si>
  <si>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</si>
  <si>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</si>
  <si>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</si>
  <si>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</si>
  <si>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</si>
  <si>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</si>
  <si>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</si>
  <si>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</si>
  <si>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</si>
  <si>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</si>
  <si>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</si>
  <si>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</si>
  <si>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</si>
  <si>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</si>
  <si>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</si>
  <si>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</si>
  <si>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</si>
  <si>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</si>
  <si>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</si>
  <si>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</si>
  <si>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</si>
  <si>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</si>
  <si>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</si>
  <si>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</si>
  <si>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</si>
  <si>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</si>
  <si>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</si>
  <si>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</si>
  <si>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</si>
  <si>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</si>
  <si>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</si>
  <si>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</si>
  <si>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</si>
  <si>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</si>
  <si>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</si>
  <si>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</si>
  <si>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</si>
  <si>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</si>
  <si>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</si>
  <si>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</si>
  <si>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</si>
  <si>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</si>
  <si>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</si>
  <si>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</si>
  <si>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</si>
  <si>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</si>
  <si>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</si>
  <si>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</si>
  <si>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</si>
  <si>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</si>
  <si>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</si>
  <si>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</si>
  <si>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</si>
  <si>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</si>
  <si>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</si>
  <si>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</si>
  <si>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</si>
  <si>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</si>
  <si>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</si>
  <si>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</si>
  <si>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</si>
  <si>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</si>
  <si>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</si>
  <si>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</si>
  <si>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</si>
  <si>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</si>
  <si>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</si>
  <si>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</si>
  <si>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</si>
  <si>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</si>
  <si>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</si>
  <si>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</si>
  <si>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</si>
  <si>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</si>
  <si>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</si>
  <si>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</si>
  <si>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</si>
  <si>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</si>
  <si>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</si>
  <si>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</si>
  <si>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</si>
  <si>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</si>
  <si>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</si>
  <si>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</si>
  <si>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</si>
  <si>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</si>
  <si>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</si>
  <si>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</si>
  <si>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</si>
  <si>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</si>
  <si>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</si>
  <si>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</si>
  <si>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</si>
  <si>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</si>
  <si>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</si>
  <si>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</si>
  <si>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</si>
  <si>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</si>
  <si>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</si>
  <si>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</si>
  <si>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</si>
  <si>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</si>
  <si>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</si>
  <si>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</si>
  <si>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</si>
  <si>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</si>
  <si>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</si>
  <si>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</si>
  <si>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</si>
  <si>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</si>
  <si>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</si>
  <si>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</si>
  <si>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</si>
  <si>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</si>
  <si>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</si>
  <si>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</si>
  <si>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</si>
  <si>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</si>
  <si>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</si>
  <si>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</si>
  <si>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</si>
  <si>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</si>
  <si>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</si>
  <si>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</si>
  <si>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</si>
  <si>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</si>
  <si>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</si>
  <si>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</si>
  <si>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</si>
  <si>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</si>
  <si>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</si>
  <si>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</si>
  <si>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</si>
  <si>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</si>
  <si>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</si>
  <si>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</si>
  <si>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</si>
  <si>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</si>
  <si>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</si>
  <si>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</si>
  <si>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</si>
  <si>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</si>
  <si>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</si>
  <si>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</si>
  <si>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</si>
  <si>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</si>
  <si>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</si>
  <si>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</si>
  <si>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</si>
  <si>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</si>
  <si>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</si>
  <si>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</si>
  <si>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</si>
  <si>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</si>
  <si>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</si>
  <si>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</si>
  <si>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</si>
  <si>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</si>
  <si>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</si>
  <si>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</si>
  <si>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</si>
  <si>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</si>
  <si>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</si>
  <si>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</si>
  <si>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</si>
  <si>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</si>
  <si>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</si>
  <si>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</si>
  <si>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</si>
  <si>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</si>
  <si>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</si>
  <si>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</si>
  <si>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</si>
  <si>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</si>
  <si>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</si>
  <si>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</si>
  <si>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</si>
  <si>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</si>
  <si>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</si>
  <si>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</si>
  <si>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</si>
  <si>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</si>
  <si>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</si>
  <si>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</si>
  <si>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</si>
  <si>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</si>
  <si>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</si>
  <si>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</si>
  <si>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</si>
  <si>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</si>
  <si>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</si>
  <si>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</si>
  <si>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</si>
  <si>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</si>
  <si>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</si>
  <si>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</si>
  <si>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</si>
  <si>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</si>
  <si>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</si>
  <si>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</si>
  <si>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</si>
  <si>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</si>
  <si>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</si>
  <si>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</si>
  <si>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</si>
  <si>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</si>
  <si>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</si>
  <si>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</si>
  <si>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</si>
  <si>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</si>
  <si>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</si>
  <si>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</si>
  <si>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</si>
  <si>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</si>
  <si>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</si>
  <si>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</si>
  <si>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</si>
  <si>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</si>
  <si>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</si>
  <si>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</si>
  <si>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</si>
  <si>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</si>
  <si>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</si>
  <si>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</si>
  <si>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</si>
  <si>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</si>
  <si>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</si>
  <si>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</si>
  <si>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</si>
  <si>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</si>
  <si>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</si>
  <si>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</si>
  <si>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</si>
  <si>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</si>
  <si>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</si>
  <si>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</si>
  <si>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</si>
  <si>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</si>
  <si>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</si>
  <si>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</si>
  <si>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</si>
  <si>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</si>
  <si>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</si>
  <si>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</si>
  <si>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</si>
  <si>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</si>
  <si>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</si>
  <si>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</si>
  <si>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</si>
  <si>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</si>
  <si>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</si>
  <si>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</si>
  <si>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</si>
  <si>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</si>
  <si>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</si>
  <si>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</si>
  <si>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</si>
  <si>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</si>
  <si>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</si>
  <si>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</si>
  <si>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</si>
  <si>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</si>
  <si>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</si>
  <si>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</si>
  <si>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</si>
  <si>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</si>
  <si>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</si>
  <si>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</si>
  <si>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</si>
  <si>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</si>
  <si>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</si>
  <si>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</si>
  <si>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</si>
  <si>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</si>
  <si>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</si>
  <si>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</si>
  <si>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</si>
  <si>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</si>
  <si>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</si>
  <si>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</si>
  <si>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</si>
  <si>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</si>
  <si>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</si>
  <si>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</si>
  <si>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</si>
  <si>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</si>
  <si>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</si>
  <si>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</si>
  <si>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</si>
  <si>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</si>
  <si>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</si>
  <si>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</si>
  <si>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</si>
  <si>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</si>
  <si>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</si>
  <si>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</si>
  <si>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</si>
  <si>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</si>
  <si>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</si>
  <si>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</si>
  <si>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</si>
  <si>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</si>
  <si>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</si>
  <si>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</si>
  <si>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</si>
  <si>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</si>
  <si>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</si>
  <si>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</si>
  <si>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</si>
  <si>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</si>
  <si>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</si>
  <si>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</si>
  <si>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</si>
  <si>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</si>
  <si>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</si>
  <si>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</si>
  <si>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</si>
  <si>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</si>
  <si>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</si>
  <si>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</si>
  <si>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</si>
  <si>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</si>
  <si>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</si>
  <si>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</si>
  <si>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</si>
  <si>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</si>
  <si>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</si>
  <si>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BDR</t>
  </si>
  <si>
    <t>S&amp;P 500</t>
  </si>
  <si>
    <t>50K D+0/ 100K D+2 (08/11/2024)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</si>
  <si>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</si>
  <si>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</si>
  <si>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</si>
  <si>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</si>
  <si>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</si>
  <si>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</si>
  <si>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</si>
  <si>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</si>
  <si>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</si>
  <si>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</si>
  <si>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</si>
  <si>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</si>
  <si>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</si>
  <si>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</si>
  <si>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</si>
  <si>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</si>
  <si>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</si>
  <si>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</si>
  <si>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</si>
  <si>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</si>
  <si>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</si>
  <si>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</si>
  <si>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</si>
  <si>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</si>
  <si>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</si>
  <si>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</si>
  <si>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</si>
  <si>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</si>
  <si>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</si>
  <si>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</si>
  <si>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</si>
  <si>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</si>
  <si>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</si>
  <si>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</si>
  <si>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</si>
  <si>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</si>
  <si>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</si>
  <si>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</si>
  <si>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</si>
  <si>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</si>
  <si>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</si>
  <si>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</si>
  <si>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</si>
  <si>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</si>
  <si>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</si>
  <si>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</si>
  <si>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</si>
  <si>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</si>
  <si>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</si>
  <si>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</si>
  <si>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</si>
  <si>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</si>
  <si>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</si>
  <si>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</si>
  <si>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</si>
  <si>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</si>
  <si>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</si>
  <si>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</si>
  <si>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</si>
  <si>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</si>
  <si>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</si>
  <si>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</si>
  <si>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</si>
  <si>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</si>
  <si>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</si>
  <si>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</si>
  <si>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</si>
  <si>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</si>
  <si>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</si>
  <si>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</si>
  <si>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</si>
  <si>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</si>
  <si>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</si>
  <si>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</si>
  <si>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</si>
  <si>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</si>
  <si>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</si>
  <si>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</si>
  <si>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</si>
  <si>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</si>
  <si>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</si>
  <si>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</si>
  <si>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</si>
  <si>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</si>
  <si>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</si>
  <si>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</si>
  <si>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</si>
  <si>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</si>
  <si>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</si>
  <si>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</si>
  <si>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</si>
  <si>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</si>
  <si>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</si>
  <si>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</si>
  <si>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</si>
  <si>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</si>
  <si>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</si>
  <si>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</si>
  <si>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</si>
  <si>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</si>
  <si>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</si>
  <si>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</si>
  <si>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</si>
  <si>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</si>
  <si>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</si>
  <si>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</si>
  <si>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</si>
  <si>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</si>
  <si>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</si>
  <si>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</si>
  <si>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</si>
  <si>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</si>
  <si>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</si>
  <si>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</si>
  <si>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</si>
  <si>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</si>
  <si>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</si>
  <si>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</si>
  <si>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</si>
  <si>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</si>
  <si>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</si>
  <si>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</si>
  <si>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</si>
  <si>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</si>
  <si>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</si>
  <si>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</si>
  <si>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</si>
  <si>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</si>
  <si>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</si>
  <si>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</si>
  <si>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</si>
  <si>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</si>
  <si>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</si>
  <si>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</si>
  <si>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</si>
  <si>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</si>
  <si>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</si>
  <si>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</si>
  <si>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</si>
  <si>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</si>
  <si>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</si>
  <si>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</si>
  <si>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</si>
  <si>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</si>
  <si>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</si>
  <si>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</si>
  <si>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</si>
  <si>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</si>
  <si>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</si>
  <si>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</si>
  <si>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</si>
  <si>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</si>
  <si>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</si>
  <si>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</si>
  <si>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</si>
  <si>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</si>
  <si>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</si>
  <si>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</si>
  <si>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</si>
  <si>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</si>
  <si>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</si>
  <si>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</si>
  <si>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</si>
  <si>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</si>
  <si>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</si>
  <si>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</si>
  <si>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</si>
  <si>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</si>
  <si>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</si>
  <si>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</si>
  <si>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</si>
  <si>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</si>
  <si>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</si>
  <si>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</si>
  <si>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</si>
  <si>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</si>
  <si>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</si>
  <si>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</si>
  <si>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</si>
  <si>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</si>
  <si>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</si>
  <si>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</si>
  <si>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</si>
  <si>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</si>
  <si>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</si>
  <si>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</si>
  <si>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</si>
  <si>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</si>
  <si>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</si>
  <si>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</si>
  <si>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</si>
  <si>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</si>
  <si>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</si>
  <si>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</si>
  <si>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</si>
  <si>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</si>
  <si>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</si>
  <si>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</si>
  <si>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</si>
  <si>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</si>
  <si>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</si>
  <si>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</si>
  <si>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</si>
  <si>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</si>
  <si>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</si>
  <si>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</si>
  <si>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</si>
  <si>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</si>
  <si>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</si>
  <si>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</si>
  <si>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</si>
  <si>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</si>
  <si>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</si>
  <si>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</si>
  <si>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</si>
  <si>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</si>
  <si>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</si>
  <si>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</si>
  <si>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</si>
  <si>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</si>
  <si>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</si>
  <si>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</si>
  <si>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</si>
  <si>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</si>
  <si>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</si>
  <si>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</si>
  <si>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</si>
  <si>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</si>
  <si>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</si>
  <si>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</si>
  <si>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</si>
  <si>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</si>
  <si>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</si>
  <si>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</si>
  <si>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</si>
  <si>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</si>
  <si>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</si>
  <si>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</si>
  <si>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</si>
  <si>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</si>
  <si>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</si>
  <si>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</si>
  <si>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</si>
  <si>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</si>
  <si>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</si>
  <si>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</si>
  <si>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</si>
  <si>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</si>
  <si>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</si>
  <si>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</si>
  <si>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</si>
  <si>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</si>
  <si>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</si>
  <si>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</si>
  <si>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</si>
  <si>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</si>
  <si>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</si>
  <si>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</si>
  <si>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</si>
  <si>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</si>
  <si>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</si>
  <si>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</si>
  <si>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</si>
  <si>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</si>
  <si>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</si>
  <si>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</si>
  <si>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</si>
  <si>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</si>
  <si>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</si>
  <si>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</si>
  <si>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</si>
  <si>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</si>
  <si>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</si>
  <si>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</si>
  <si>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</si>
  <si>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</si>
  <si>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</si>
  <si>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</si>
  <si>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</si>
  <si>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</si>
  <si>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</si>
  <si>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</si>
  <si>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Mauricio Tutida Iryoda</t>
  </si>
  <si>
    <t>008407512</t>
  </si>
  <si>
    <t>Mariana Rocha</t>
  </si>
  <si>
    <t>717.045.311-87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</si>
  <si>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</si>
  <si>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</si>
  <si>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</si>
  <si>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</si>
  <si>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</si>
  <si>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</si>
  <si>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</si>
  <si>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</si>
  <si>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</si>
  <si>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</si>
  <si>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</si>
  <si>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</si>
  <si>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</si>
  <si>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</si>
  <si>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</si>
  <si>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</si>
  <si>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</si>
  <si>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</si>
  <si>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</si>
  <si>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</si>
  <si>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</si>
  <si>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</si>
  <si>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</si>
  <si>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</si>
  <si>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</si>
  <si>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</si>
  <si>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</si>
  <si>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</si>
  <si>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</si>
  <si>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</si>
  <si>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</si>
  <si>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</si>
  <si>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</si>
  <si>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</si>
  <si>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</si>
  <si>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</si>
  <si>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</si>
  <si>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</si>
  <si>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</si>
  <si>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</si>
  <si>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</si>
  <si>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</si>
  <si>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</si>
  <si>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</si>
  <si>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</si>
  <si>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</si>
  <si>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</si>
  <si>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</si>
  <si>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</si>
  <si>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</si>
  <si>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</si>
  <si>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</si>
  <si>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</si>
  <si>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</si>
  <si>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</si>
  <si>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</si>
  <si>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</si>
  <si>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</si>
  <si>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</si>
  <si>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</si>
  <si>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</si>
  <si>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</si>
  <si>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</si>
  <si>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</si>
  <si>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</si>
  <si>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</si>
  <si>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</si>
  <si>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</si>
  <si>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</si>
  <si>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</si>
  <si>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</si>
  <si>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</si>
  <si>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</si>
  <si>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</si>
  <si>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</si>
  <si>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</si>
  <si>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</si>
  <si>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</si>
  <si>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</si>
  <si>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</si>
  <si>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</si>
  <si>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</si>
  <si>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</si>
  <si>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</si>
  <si>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</si>
  <si>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</si>
  <si>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</si>
  <si>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</si>
  <si>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</si>
  <si>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</si>
  <si>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</si>
  <si>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</si>
  <si>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</si>
  <si>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</si>
  <si>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</si>
  <si>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</si>
  <si>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</si>
  <si>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</si>
  <si>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</si>
  <si>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</si>
  <si>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</si>
  <si>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</si>
  <si>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</si>
  <si>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</si>
  <si>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</si>
  <si>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</si>
  <si>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</si>
  <si>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</si>
  <si>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</si>
  <si>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</si>
  <si>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</si>
  <si>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</si>
  <si>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</si>
  <si>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</si>
  <si>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</si>
  <si>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</si>
  <si>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</si>
  <si>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</si>
  <si>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</si>
  <si>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</si>
  <si>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</si>
  <si>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</si>
  <si>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</si>
  <si>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</si>
  <si>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</si>
  <si>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</si>
  <si>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</si>
  <si>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</si>
  <si>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</si>
  <si>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</si>
  <si>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</si>
  <si>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</si>
  <si>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</si>
  <si>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</si>
  <si>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</si>
  <si>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</si>
  <si>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</si>
  <si>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</si>
  <si>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</si>
  <si>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</si>
  <si>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</si>
  <si>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</si>
  <si>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</si>
  <si>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</si>
  <si>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</si>
  <si>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</si>
  <si>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</si>
  <si>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</si>
  <si>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</si>
  <si>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</si>
  <si>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</si>
  <si>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</si>
  <si>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</si>
  <si>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</si>
  <si>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</si>
  <si>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</si>
  <si>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</si>
  <si>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</si>
  <si>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</si>
  <si>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</si>
  <si>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</si>
  <si>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</si>
  <si>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</si>
  <si>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</si>
  <si>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</si>
  <si>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</si>
  <si>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</si>
  <si>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</si>
  <si>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</si>
  <si>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</si>
  <si>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</si>
  <si>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</si>
  <si>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</si>
  <si>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</si>
  <si>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</si>
  <si>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</si>
  <si>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</si>
  <si>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</si>
  <si>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</si>
  <si>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</si>
  <si>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</si>
  <si>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</si>
  <si>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</si>
  <si>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</si>
  <si>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</si>
  <si>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</si>
  <si>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</si>
  <si>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</si>
  <si>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</si>
  <si>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</si>
  <si>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</si>
  <si>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</si>
  <si>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</si>
  <si>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</si>
  <si>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</si>
  <si>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</si>
  <si>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</si>
  <si>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</si>
  <si>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</si>
  <si>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</si>
  <si>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</si>
  <si>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</si>
  <si>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</si>
  <si>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</si>
  <si>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</si>
  <si>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</si>
  <si>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</si>
  <si>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</si>
  <si>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</si>
  <si>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</si>
  <si>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</si>
  <si>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</si>
  <si>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</si>
  <si>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</si>
  <si>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</si>
  <si>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</si>
  <si>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</si>
  <si>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</si>
  <si>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</si>
  <si>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</si>
  <si>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</si>
  <si>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</si>
  <si>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</si>
  <si>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</si>
  <si>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</si>
  <si>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</si>
  <si>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</si>
  <si>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</si>
  <si>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</si>
  <si>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</si>
  <si>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</si>
  <si>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</si>
  <si>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</si>
  <si>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</si>
  <si>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</si>
  <si>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</si>
  <si>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</si>
  <si>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</si>
  <si>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</si>
  <si>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</si>
  <si>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</si>
  <si>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</si>
  <si>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</si>
  <si>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</si>
  <si>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</si>
  <si>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</si>
  <si>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</si>
  <si>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</si>
  <si>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</si>
  <si>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</si>
  <si>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</si>
  <si>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</si>
  <si>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</si>
  <si>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</si>
  <si>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</si>
  <si>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</si>
  <si>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</si>
  <si>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</si>
  <si>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</si>
  <si>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</si>
  <si>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</si>
  <si>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</si>
  <si>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</si>
  <si>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</si>
  <si>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</si>
  <si>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</si>
  <si>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</si>
  <si>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</si>
  <si>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</si>
  <si>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</si>
  <si>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</si>
  <si>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</si>
  <si>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</si>
  <si>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</si>
  <si>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</si>
  <si>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</si>
  <si>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</si>
  <si>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</si>
  <si>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</si>
  <si>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</si>
  <si>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</si>
  <si>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</si>
  <si>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</si>
  <si>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</si>
  <si>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</si>
  <si>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</si>
  <si>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</si>
  <si>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</si>
  <si>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</si>
  <si>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</si>
  <si>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</si>
  <si>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</si>
  <si>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</si>
  <si>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</si>
  <si>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</si>
  <si>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</si>
  <si>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</si>
  <si>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</si>
  <si>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</si>
  <si>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</si>
  <si>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</si>
  <si>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</si>
  <si>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</si>
  <si>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</si>
  <si>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</si>
  <si>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</si>
  <si>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</si>
  <si>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</si>
  <si>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</si>
  <si>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</si>
  <si>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</si>
  <si>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</si>
  <si>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</si>
  <si>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</si>
  <si>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</si>
  <si>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</si>
  <si>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</si>
  <si>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</si>
  <si>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</si>
  <si>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</si>
  <si>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</si>
  <si>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</si>
  <si>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</si>
  <si>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</si>
  <si>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</si>
  <si>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</si>
  <si>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</si>
  <si>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</si>
  <si>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</si>
  <si>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</si>
  <si>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</si>
  <si>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</si>
  <si>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</si>
  <si>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</si>
  <si>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</si>
  <si>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</si>
  <si>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</si>
  <si>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</si>
  <si>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</si>
  <si>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</si>
  <si>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</si>
  <si>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</si>
  <si>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</si>
  <si>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</si>
  <si>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</si>
  <si>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</si>
  <si>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</si>
  <si>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</si>
  <si>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</si>
  <si>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</si>
  <si>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</si>
  <si>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</si>
  <si>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</si>
  <si>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</si>
  <si>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</si>
  <si>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</si>
  <si>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</si>
  <si>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</si>
  <si>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</si>
  <si>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</si>
  <si>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</si>
  <si>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</si>
  <si>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</si>
  <si>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</si>
  <si>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</si>
  <si>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</si>
  <si>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</si>
  <si>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</si>
  <si>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</si>
  <si>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</si>
  <si>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</si>
  <si>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</si>
  <si>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</si>
  <si>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</si>
  <si>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</si>
  <si>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</si>
  <si>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</si>
  <si>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</si>
  <si>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</si>
  <si>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</si>
  <si>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</si>
  <si>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</si>
  <si>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</si>
  <si>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</si>
  <si>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</si>
  <si>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</si>
  <si>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</si>
  <si>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</si>
  <si>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</si>
  <si>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</si>
  <si>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</si>
  <si>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</si>
  <si>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</si>
  <si>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</si>
  <si>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</si>
  <si>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</si>
  <si>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</si>
  <si>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</si>
  <si>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</si>
  <si>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</si>
  <si>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</si>
  <si>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</si>
  <si>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</si>
  <si>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</si>
  <si>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</si>
  <si>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</si>
  <si>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</si>
  <si>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</si>
  <si>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</si>
  <si>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</si>
  <si>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</si>
  <si>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</si>
  <si>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</si>
  <si>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</si>
  <si>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</si>
  <si>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</si>
  <si>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</si>
  <si>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</si>
  <si>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</si>
  <si>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</si>
  <si>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</si>
  <si>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</si>
  <si>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</si>
  <si>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</si>
  <si>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</si>
  <si>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</si>
  <si>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</si>
  <si>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</si>
  <si>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</si>
  <si>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</si>
  <si>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</si>
  <si>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</si>
  <si>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</si>
  <si>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</si>
  <si>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</si>
  <si>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</si>
  <si>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</si>
  <si>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</si>
  <si>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</si>
  <si>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</si>
  <si>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</si>
  <si>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</si>
  <si>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</si>
  <si>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</si>
  <si>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</si>
  <si>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</si>
  <si>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</si>
  <si>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</si>
  <si>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</si>
  <si>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</si>
  <si>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</si>
  <si>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</si>
  <si>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</si>
  <si>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</si>
  <si>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</si>
  <si>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</si>
  <si>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</si>
  <si>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</si>
  <si>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</si>
  <si>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</si>
  <si>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</si>
  <si>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</si>
  <si>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</si>
  <si>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</si>
  <si>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</si>
  <si>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</si>
  <si>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</si>
  <si>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</si>
  <si>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</si>
  <si>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</si>
  <si>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</si>
  <si>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</si>
  <si>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</si>
  <si>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</si>
  <si>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</si>
  <si>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</si>
  <si>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</si>
  <si>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</si>
  <si>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</si>
  <si>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</si>
  <si>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</si>
  <si>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</si>
  <si>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</si>
  <si>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</si>
  <si>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</si>
  <si>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</si>
  <si>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</si>
  <si>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</si>
  <si>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</si>
  <si>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</si>
  <si>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</si>
  <si>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</si>
  <si>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</si>
  <si>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</si>
  <si>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</si>
  <si>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</si>
  <si>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</si>
  <si>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</si>
  <si>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</si>
  <si>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</si>
  <si>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</si>
  <si>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</si>
  <si>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</si>
  <si>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</si>
  <si>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</si>
  <si>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</si>
  <si>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</si>
  <si>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</si>
  <si>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</si>
  <si>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</si>
  <si>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</si>
  <si>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</si>
  <si>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</si>
  <si>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</si>
  <si>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</si>
  <si>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</si>
  <si>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</si>
  <si>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</si>
  <si>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</si>
  <si>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</si>
  <si>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</si>
  <si>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</si>
  <si>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</si>
  <si>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</si>
  <si>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</si>
  <si>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</si>
  <si>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</si>
  <si>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</si>
  <si>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</si>
  <si>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</si>
  <si>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</si>
  <si>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</si>
  <si>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</si>
  <si>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</si>
  <si>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</si>
  <si>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</si>
  <si>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</si>
  <si>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</si>
  <si>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</si>
  <si>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</si>
  <si>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</si>
  <si>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</si>
  <si>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</si>
  <si>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</si>
  <si>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</si>
  <si>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</si>
  <si>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</si>
  <si>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</si>
  <si>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</si>
  <si>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</si>
  <si>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</si>
  <si>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</si>
  <si>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</si>
  <si>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</si>
  <si>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</si>
  <si>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</si>
  <si>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</si>
  <si>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</si>
  <si>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</si>
  <si>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</si>
  <si>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</si>
  <si>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</si>
  <si>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</si>
  <si>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</si>
  <si>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</si>
  <si>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</si>
  <si>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</si>
  <si>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</si>
  <si>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</si>
  <si>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</si>
  <si>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</si>
  <si>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</si>
  <si>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</si>
  <si>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</si>
  <si>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</si>
  <si>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</si>
  <si>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</si>
  <si>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</si>
  <si>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</si>
  <si>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</si>
  <si>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</si>
  <si>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</si>
  <si>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</si>
  <si>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</si>
  <si>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</si>
  <si>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</si>
  <si>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</si>
  <si>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</si>
  <si>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</si>
  <si>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</si>
  <si>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</si>
  <si>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</si>
  <si>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</si>
  <si>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</si>
  <si>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</si>
  <si>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</si>
  <si>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</si>
  <si>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</si>
  <si>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</si>
  <si>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</si>
  <si>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</si>
  <si>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</si>
  <si>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</si>
  <si>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</si>
  <si>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</si>
  <si>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</si>
  <si>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</si>
  <si>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</si>
  <si>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</si>
  <si>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</si>
  <si>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</si>
  <si>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</si>
  <si>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</si>
  <si>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</si>
  <si>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</si>
  <si>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</si>
  <si>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</si>
  <si>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</si>
  <si>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</si>
  <si>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</si>
  <si>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</si>
  <si>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</si>
  <si>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</si>
  <si>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</si>
  <si>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</si>
  <si>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</si>
  <si>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</si>
  <si>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</si>
  <si>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</si>
  <si>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</si>
  <si>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</si>
  <si>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</si>
  <si>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</si>
  <si>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</si>
  <si>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</si>
  <si>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</si>
  <si>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</si>
  <si>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</si>
  <si>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</si>
  <si>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</si>
  <si>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</si>
  <si>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</si>
  <si>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</si>
  <si>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</si>
  <si>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</si>
  <si>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</si>
  <si>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</si>
  <si>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</si>
  <si>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</si>
  <si>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</si>
  <si>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</si>
  <si>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</si>
  <si>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</si>
  <si>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</si>
  <si>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</si>
  <si>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</si>
  <si>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</si>
  <si>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</si>
  <si>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</si>
  <si>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</si>
  <si>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</si>
  <si>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</si>
  <si>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</si>
  <si>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</si>
  <si>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</si>
  <si>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</si>
  <si>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</si>
  <si>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</si>
  <si>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</si>
  <si>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</si>
  <si>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</si>
  <si>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</si>
  <si>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</si>
  <si>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</si>
  <si>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</si>
  <si>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</si>
  <si>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</si>
  <si>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</si>
  <si>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</si>
  <si>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</si>
  <si>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</si>
  <si>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</si>
  <si>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</si>
  <si>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</si>
  <si>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</si>
  <si>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</si>
  <si>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</si>
  <si>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</si>
  <si>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</si>
  <si>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</si>
  <si>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</si>
  <si>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</si>
  <si>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</si>
  <si>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</si>
  <si>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</si>
  <si>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</si>
  <si>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</si>
  <si>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</si>
  <si>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</si>
  <si>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</si>
  <si>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</si>
  <si>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</si>
  <si>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</si>
  <si>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</si>
  <si>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</si>
  <si>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</si>
  <si>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</si>
  <si>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</si>
  <si>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</si>
  <si>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</si>
  <si>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</si>
  <si>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</si>
  <si>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</si>
  <si>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</si>
  <si>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</si>
  <si>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</si>
  <si>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</si>
  <si>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</si>
  <si>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</si>
  <si>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</si>
  <si>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</si>
  <si>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</si>
  <si>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</si>
  <si>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</si>
  <si>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</si>
  <si>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</si>
  <si>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</si>
  <si>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</si>
  <si>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</si>
  <si>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</si>
  <si>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</si>
  <si>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</si>
  <si>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</si>
  <si>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</si>
  <si>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</si>
  <si>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</si>
  <si>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</si>
  <si>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</si>
  <si>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</si>
  <si>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</si>
  <si>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</si>
  <si>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</si>
  <si>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</si>
  <si>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</si>
  <si>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</si>
  <si>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</si>
  <si>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</si>
  <si>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</si>
  <si>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</si>
  <si>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</si>
  <si>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</si>
  <si>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</si>
  <si>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</si>
  <si>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</si>
  <si>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</si>
  <si>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</si>
  <si>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</si>
  <si>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</si>
  <si>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</si>
  <si>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</si>
  <si>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</si>
  <si>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</si>
  <si>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</si>
  <si>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</si>
  <si>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</si>
  <si>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</si>
  <si>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</si>
  <si>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</si>
  <si>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</si>
  <si>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</si>
  <si>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</si>
  <si>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</si>
  <si>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</si>
  <si>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</si>
  <si>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</si>
  <si>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</si>
  <si>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</si>
  <si>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</si>
  <si>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</si>
  <si>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</si>
  <si>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</si>
  <si>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</si>
  <si>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</si>
  <si>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</si>
  <si>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</si>
  <si>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</si>
  <si>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</si>
  <si>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</si>
  <si>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</si>
  <si>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</si>
  <si>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</si>
  <si>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</si>
  <si>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</si>
  <si>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</si>
  <si>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</si>
  <si>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</si>
  <si>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</si>
  <si>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</si>
  <si>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</si>
  <si>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</si>
  <si>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</si>
  <si>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</si>
  <si>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</si>
  <si>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</si>
  <si>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</si>
  <si>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</si>
  <si>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</si>
  <si>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</si>
  <si>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</si>
  <si>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</si>
  <si>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</si>
  <si>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</si>
  <si>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</si>
  <si>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</si>
  <si>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</si>
  <si>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</si>
  <si>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</si>
  <si>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</si>
  <si>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</si>
  <si>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</si>
  <si>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</si>
  <si>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</si>
  <si>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</si>
  <si>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</si>
  <si>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</si>
  <si>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</si>
  <si>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</si>
  <si>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</si>
  <si>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</si>
  <si>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</si>
  <si>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</si>
  <si>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</si>
  <si>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</si>
  <si>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</si>
  <si>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</si>
  <si>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</si>
  <si>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</si>
  <si>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</si>
  <si>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</si>
  <si>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</si>
  <si>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</si>
  <si>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</si>
  <si>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</si>
  <si>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</si>
  <si>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</si>
  <si>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</si>
  <si>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</si>
  <si>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</si>
  <si>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</si>
  <si>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</si>
  <si>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</si>
  <si>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</si>
  <si>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</si>
  <si>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</si>
  <si>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</si>
  <si>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</si>
  <si>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</si>
  <si>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</si>
  <si>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</si>
  <si>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</si>
  <si>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</si>
  <si>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</si>
  <si>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</si>
  <si>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</si>
  <si>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</si>
  <si>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</si>
  <si>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</si>
  <si>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</si>
  <si>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</si>
  <si>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</si>
  <si>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</si>
  <si>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</si>
  <si>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</si>
  <si>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</si>
  <si>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</si>
  <si>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</si>
  <si>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</si>
  <si>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</si>
  <si>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</si>
  <si>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</si>
  <si>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</si>
  <si>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</si>
  <si>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</si>
  <si>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</si>
  <si>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</si>
  <si>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</si>
  <si>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</si>
  <si>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</si>
  <si>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</si>
  <si>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</si>
  <si>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</si>
  <si>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</si>
  <si>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</si>
  <si>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</si>
  <si>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</si>
  <si>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</si>
  <si>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</si>
  <si>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</si>
  <si>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</si>
  <si>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</si>
  <si>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</si>
  <si>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</si>
  <si>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</si>
  <si>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</si>
  <si>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</si>
  <si>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</si>
  <si>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</si>
  <si>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</si>
  <si>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</si>
  <si>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</si>
  <si>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</si>
  <si>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</si>
  <si>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</si>
  <si>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</si>
  <si>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</si>
  <si>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</si>
  <si>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</si>
  <si>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</si>
  <si>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</si>
  <si>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</si>
  <si>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</si>
  <si>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</si>
  <si>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</si>
  <si>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</si>
  <si>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</si>
  <si>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</si>
  <si>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</si>
  <si>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</si>
  <si>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</si>
  <si>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</si>
  <si>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</si>
  <si>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</si>
  <si>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</si>
  <si>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</si>
  <si>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</si>
  <si>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</si>
  <si>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</si>
  <si>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</si>
  <si>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</si>
  <si>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</si>
  <si>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</si>
  <si>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</si>
  <si>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</si>
  <si>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</si>
  <si>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</si>
  <si>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</si>
  <si>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</si>
  <si>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</si>
  <si>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</si>
  <si>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</si>
  <si>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</si>
  <si>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</si>
  <si>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</si>
  <si>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</si>
  <si>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</si>
  <si>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</si>
  <si>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</si>
  <si>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</si>
  <si>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</si>
  <si>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</si>
  <si>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</si>
  <si>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</si>
  <si>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</si>
  <si>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</si>
  <si>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</si>
  <si>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</si>
  <si>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</si>
  <si>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</si>
  <si>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</si>
  <si>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</si>
  <si>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</si>
  <si>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</si>
  <si>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</si>
  <si>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</si>
  <si>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</si>
  <si>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</si>
  <si>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</si>
  <si>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</si>
  <si>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</si>
  <si>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</si>
  <si>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</si>
  <si>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</si>
  <si>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</si>
  <si>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</si>
  <si>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</si>
  <si>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</si>
  <si>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</si>
  <si>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</si>
  <si>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</si>
  <si>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</si>
  <si>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</si>
  <si>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</si>
  <si>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</si>
  <si>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</si>
  <si>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</si>
  <si>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</si>
  <si>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</si>
  <si>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</si>
  <si>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</si>
  <si>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</si>
  <si>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</si>
  <si>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</si>
  <si>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</si>
  <si>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</si>
  <si>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</si>
  <si>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</si>
  <si>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</si>
  <si>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</si>
  <si>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</si>
  <si>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</si>
  <si>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</si>
  <si>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</si>
  <si>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</si>
  <si>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</si>
  <si>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</si>
  <si>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</si>
  <si>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</si>
  <si>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</si>
  <si>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</si>
  <si>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</si>
  <si>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</si>
  <si>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</si>
  <si>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</si>
  <si>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</si>
  <si>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</si>
  <si>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</si>
  <si>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</si>
  <si>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</si>
  <si>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</si>
  <si>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</si>
  <si>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</si>
  <si>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</si>
  <si>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</si>
  <si>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</si>
  <si>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</si>
  <si>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</si>
  <si>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</si>
  <si>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</si>
  <si>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</si>
  <si>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</si>
  <si>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</si>
  <si>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</si>
  <si>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</si>
  <si>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</si>
  <si>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</si>
  <si>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</si>
  <si>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</si>
  <si>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</si>
  <si>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</si>
  <si>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</si>
  <si>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</si>
  <si>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</si>
  <si>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</si>
  <si>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</si>
  <si>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</si>
  <si>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</si>
  <si>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</si>
  <si>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</si>
  <si>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</si>
  <si>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</si>
  <si>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</si>
  <si>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</si>
  <si>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</si>
  <si>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</si>
  <si>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</si>
  <si>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</si>
  <si>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</si>
  <si>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</si>
  <si>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</si>
  <si>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</si>
  <si>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</si>
  <si>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</si>
  <si>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</si>
  <si>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</si>
  <si>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</si>
  <si>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</si>
  <si>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</si>
  <si>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</si>
  <si>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</si>
  <si>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</si>
  <si>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</si>
  <si>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</si>
  <si>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</si>
  <si>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</si>
  <si>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</si>
  <si>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</si>
  <si>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</si>
  <si>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</si>
  <si>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</si>
  <si>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</si>
  <si>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</si>
  <si>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</si>
  <si>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</si>
  <si>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</si>
  <si>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</si>
  <si>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</si>
  <si>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</si>
  <si>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</si>
  <si>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</si>
  <si>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</si>
  <si>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</si>
  <si>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</si>
  <si>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</si>
  <si>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</si>
  <si>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</si>
  <si>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</si>
  <si>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</si>
  <si>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</si>
  <si>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</si>
  <si>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</si>
  <si>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</si>
  <si>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</si>
  <si>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</si>
  <si>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</si>
  <si>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</si>
  <si>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</si>
  <si>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</si>
  <si>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</si>
  <si>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</si>
  <si>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</si>
  <si>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</si>
  <si>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</si>
  <si>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</si>
  <si>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</si>
  <si>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</si>
  <si>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</si>
  <si>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</si>
  <si>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</si>
  <si>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</si>
  <si>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</si>
  <si>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</si>
  <si>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</si>
  <si>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</si>
  <si>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</si>
  <si>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</si>
  <si>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</si>
  <si>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</si>
  <si>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</si>
  <si>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</si>
  <si>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</si>
  <si>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</si>
  <si>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</si>
  <si>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</si>
  <si>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</si>
  <si>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</si>
  <si>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</si>
  <si>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</si>
  <si>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</si>
  <si>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</si>
  <si>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</si>
  <si>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</si>
  <si>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</si>
  <si>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</si>
  <si>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</si>
  <si>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</si>
  <si>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</si>
  <si>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</si>
  <si>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</si>
  <si>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</si>
  <si>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</si>
  <si>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</si>
  <si>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</si>
  <si>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</si>
  <si>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</si>
  <si>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</si>
  <si>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</si>
  <si>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</si>
  <si>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</si>
  <si>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</si>
  <si>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</si>
  <si>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</si>
  <si>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</si>
  <si>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</si>
  <si>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</si>
  <si>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</si>
  <si>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</si>
  <si>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</si>
  <si>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</si>
  <si>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</si>
  <si>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</si>
  <si>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</si>
  <si>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</si>
  <si>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</si>
  <si>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</si>
  <si>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</si>
  <si>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</si>
  <si>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</si>
  <si>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</si>
  <si>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</si>
  <si>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</si>
  <si>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</si>
  <si>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</si>
  <si>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</si>
  <si>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</si>
  <si>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</si>
  <si>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</si>
  <si>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</si>
  <si>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</si>
  <si>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</si>
  <si>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</si>
  <si>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</si>
  <si>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</si>
  <si>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</si>
  <si>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</si>
  <si>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</si>
  <si>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</si>
  <si>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</si>
  <si>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</si>
  <si>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</si>
  <si>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</si>
  <si>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</si>
  <si>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</si>
  <si>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</si>
  <si>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</si>
  <si>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</si>
  <si>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</si>
  <si>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</si>
  <si>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</si>
  <si>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</si>
  <si>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</si>
  <si>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</si>
  <si>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</si>
  <si>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</si>
  <si>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</si>
  <si>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</si>
  <si>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</si>
  <si>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</si>
  <si>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</si>
  <si>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</si>
  <si>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</si>
  <si>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</si>
  <si>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</si>
  <si>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</si>
  <si>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</si>
  <si>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</si>
  <si>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</si>
  <si>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</si>
  <si>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</si>
  <si>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</si>
  <si>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</si>
  <si>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</si>
  <si>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</si>
  <si>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</si>
  <si>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</si>
  <si>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</si>
  <si>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</si>
  <si>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</si>
  <si>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</si>
  <si>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</si>
  <si>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</si>
  <si>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</si>
  <si>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</si>
  <si>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</si>
  <si>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</si>
  <si>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</si>
  <si>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</si>
  <si>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</si>
  <si>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</si>
  <si>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</si>
  <si>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</si>
  <si>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</si>
  <si>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</si>
  <si>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</si>
  <si>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</si>
  <si>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</si>
  <si>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</si>
  <si>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</si>
  <si>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</si>
  <si>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</si>
  <si>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</si>
  <si>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</si>
  <si>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</si>
  <si>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</si>
  <si>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</si>
  <si>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</si>
  <si>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</si>
  <si>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</si>
  <si>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</si>
  <si>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</si>
  <si>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</si>
  <si>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</si>
  <si>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</si>
  <si>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</si>
  <si>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</si>
  <si>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</si>
  <si>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</si>
  <si>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</si>
  <si>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</si>
  <si>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</si>
  <si>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</si>
  <si>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</si>
  <si>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</si>
  <si>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</si>
  <si>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</si>
  <si>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</si>
  <si>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</si>
  <si>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</si>
  <si>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</si>
  <si>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</si>
  <si>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</si>
  <si>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</si>
  <si>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</si>
  <si>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</si>
  <si>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</si>
  <si>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</si>
  <si>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</si>
  <si>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</si>
  <si>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</si>
  <si>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</si>
  <si>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</si>
  <si>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</si>
  <si>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</si>
  <si>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</si>
  <si>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</si>
  <si>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</si>
  <si>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</si>
  <si>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</si>
  <si>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</si>
  <si>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</si>
  <si>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</si>
  <si>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</si>
  <si>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</si>
  <si>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</si>
  <si>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</si>
  <si>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</si>
  <si>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</si>
  <si>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</si>
  <si>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</si>
  <si>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</si>
  <si>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</si>
  <si>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</si>
  <si>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</si>
  <si>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</si>
  <si>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</si>
  <si>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</si>
  <si>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</si>
  <si>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</si>
  <si>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</si>
  <si>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</si>
  <si>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</si>
  <si>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</si>
  <si>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</si>
  <si>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</si>
  <si>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</si>
  <si>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</si>
  <si>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</si>
  <si>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</si>
  <si>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</si>
  <si>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</si>
  <si>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</si>
  <si>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</si>
  <si>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</si>
  <si>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</si>
  <si>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</si>
  <si>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</si>
  <si>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</si>
  <si>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</si>
  <si>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</si>
  <si>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</si>
  <si>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</si>
  <si>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</si>
  <si>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</si>
  <si>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</si>
  <si>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</si>
  <si>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</si>
  <si>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</si>
  <si>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</si>
  <si>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</si>
  <si>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</si>
  <si>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</si>
  <si>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</si>
  <si>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</si>
  <si>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</si>
  <si>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</si>
  <si>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</si>
  <si>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</si>
  <si>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</si>
  <si>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</si>
  <si>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</si>
  <si>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</si>
  <si>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</si>
  <si>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</si>
  <si>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</si>
  <si>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</si>
  <si>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</si>
  <si>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</si>
  <si>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</si>
  <si>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</si>
  <si>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</si>
  <si>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</si>
  <si>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</si>
  <si>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</si>
  <si>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</si>
  <si>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</si>
  <si>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</si>
  <si>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</si>
  <si>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</si>
  <si>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</si>
  <si>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</si>
  <si>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</si>
  <si>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</si>
  <si>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</si>
  <si>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</si>
  <si>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</si>
  <si>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</si>
  <si>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</si>
  <si>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</si>
  <si>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</si>
  <si>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</si>
  <si>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</si>
  <si>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</si>
  <si>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</si>
  <si>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</si>
  <si>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</si>
  <si>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</si>
  <si>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</si>
  <si>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</si>
  <si>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</si>
  <si>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</si>
  <si>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</si>
  <si>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</si>
  <si>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</si>
  <si>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</si>
  <si>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</si>
  <si>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</si>
  <si>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</si>
  <si>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</si>
  <si>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</si>
  <si>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</si>
  <si>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</si>
  <si>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</si>
  <si>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</si>
  <si>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</si>
  <si>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</si>
  <si>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</si>
  <si>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</si>
  <si>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</si>
  <si>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</si>
  <si>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</si>
  <si>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</si>
  <si>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</si>
  <si>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</si>
  <si>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</si>
  <si>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</si>
  <si>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</si>
  <si>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</si>
  <si>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</si>
  <si>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</si>
  <si>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</si>
  <si>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</si>
  <si>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</si>
  <si>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</si>
  <si>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</si>
  <si>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</si>
  <si>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</si>
  <si>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</si>
  <si>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</si>
  <si>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</si>
  <si>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</si>
  <si>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</si>
  <si>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</si>
  <si>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</si>
  <si>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</si>
  <si>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</si>
  <si>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</si>
  <si>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</si>
  <si>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</si>
  <si>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</si>
  <si>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</si>
  <si>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</si>
  <si>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</si>
  <si>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</si>
  <si>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</si>
  <si>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</si>
  <si>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</si>
  <si>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</si>
  <si>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</si>
  <si>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</si>
  <si>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</si>
  <si>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</si>
  <si>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</si>
  <si>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</si>
  <si>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</si>
  <si>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</si>
  <si>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</si>
  <si>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</si>
  <si>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</si>
  <si>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</si>
  <si>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</si>
  <si>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</si>
  <si>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</si>
  <si>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</si>
  <si>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</si>
  <si>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</si>
  <si>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</si>
  <si>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</si>
  <si>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</si>
  <si>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</si>
  <si>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</si>
  <si>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</si>
  <si>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</si>
  <si>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</si>
  <si>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</si>
  <si>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</si>
  <si>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</si>
  <si>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</si>
  <si>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</si>
  <si>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</si>
  <si>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</si>
  <si>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</si>
  <si>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</si>
  <si>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</si>
  <si>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</si>
  <si>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</si>
  <si>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</si>
  <si>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</si>
  <si>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</si>
  <si>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</si>
  <si>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</si>
  <si>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</si>
  <si>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</si>
  <si>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</si>
  <si>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</si>
  <si>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</si>
  <si>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</si>
  <si>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</si>
  <si>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</si>
  <si>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</si>
  <si>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</si>
  <si>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</si>
  <si>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</si>
  <si>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</si>
  <si>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</si>
  <si>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</si>
  <si>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</si>
  <si>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</si>
  <si>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</si>
  <si>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</si>
  <si>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</si>
  <si>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</si>
  <si>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</si>
  <si>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</si>
  <si>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</si>
  <si>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</si>
  <si>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</si>
  <si>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</si>
  <si>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</si>
  <si>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</si>
  <si>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</si>
  <si>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</si>
  <si>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</si>
  <si>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</si>
  <si>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</si>
  <si>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</si>
  <si>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</si>
  <si>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</si>
  <si>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</si>
  <si>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</si>
  <si>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</si>
  <si>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</si>
  <si>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</si>
  <si>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</si>
  <si>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</si>
  <si>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</si>
  <si>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</si>
  <si>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</si>
  <si>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</si>
  <si>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</si>
  <si>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</si>
  <si>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</si>
  <si>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</si>
  <si>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</si>
  <si>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</si>
  <si>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</si>
  <si>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</si>
  <si>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</si>
  <si>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</si>
  <si>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</si>
  <si>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</si>
  <si>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</si>
  <si>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</si>
  <si>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</si>
  <si>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</si>
  <si>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</si>
  <si>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</si>
  <si>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</si>
  <si>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</si>
  <si>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</si>
  <si>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</si>
  <si>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</si>
  <si>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</si>
  <si>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</si>
  <si>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</si>
  <si>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</si>
  <si>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</si>
  <si>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</si>
  <si>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</si>
  <si>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</si>
  <si>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</si>
  <si>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</si>
  <si>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</si>
  <si>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</si>
  <si>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</si>
  <si>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</si>
  <si>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</si>
  <si>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</si>
  <si>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</si>
  <si>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</si>
  <si>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</si>
  <si>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</si>
  <si>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</si>
  <si>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</si>
  <si>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</si>
  <si>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</si>
  <si>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</si>
  <si>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</si>
  <si>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</si>
  <si>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</si>
  <si>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</si>
  <si>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</si>
  <si>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</si>
  <si>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</si>
  <si>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</si>
  <si>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</si>
  <si>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</si>
  <si>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</si>
  <si>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</si>
  <si>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</si>
  <si>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</si>
  <si>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</si>
  <si>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</si>
  <si>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</si>
  <si>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</si>
  <si>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</si>
  <si>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</si>
  <si>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</si>
  <si>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</si>
  <si>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</si>
  <si>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</si>
  <si>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</si>
  <si>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</si>
  <si>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</si>
  <si>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</si>
  <si>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</si>
  <si>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</si>
  <si>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</si>
  <si>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</si>
  <si>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</si>
  <si>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</si>
  <si>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</si>
  <si>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</si>
  <si>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</si>
  <si>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</si>
  <si>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</si>
  <si>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</si>
  <si>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</si>
  <si>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</si>
  <si>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</si>
  <si>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</si>
  <si>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</si>
  <si>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</si>
  <si>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</si>
  <si>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</si>
  <si>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</si>
  <si>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</si>
  <si>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</si>
  <si>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</si>
  <si>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</si>
  <si>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</si>
  <si>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</si>
  <si>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</si>
  <si>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</si>
  <si>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</si>
  <si>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</si>
  <si>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</si>
  <si>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</si>
  <si>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</si>
  <si>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</si>
  <si>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</si>
  <si>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</si>
  <si>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</si>
  <si>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</si>
  <si>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</si>
  <si>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</si>
  <si>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</si>
  <si>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</si>
  <si>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</si>
  <si>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</si>
  <si>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</si>
  <si>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</si>
  <si>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</si>
  <si>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</si>
  <si>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</si>
  <si>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</si>
  <si>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</si>
  <si>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</si>
  <si>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</si>
  <si>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</si>
  <si>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</si>
  <si>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</si>
  <si>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</si>
  <si>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</si>
  <si>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</si>
  <si>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</si>
  <si>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</si>
  <si>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</si>
  <si>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</si>
  <si>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</si>
  <si>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</si>
  <si>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</si>
  <si>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</si>
  <si>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</si>
  <si>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</si>
  <si>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</si>
  <si>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</si>
  <si>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</si>
  <si>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</si>
  <si>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</si>
  <si>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</si>
  <si>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</si>
  <si>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</si>
  <si>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</si>
  <si>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</si>
  <si>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</si>
  <si>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</si>
  <si>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</si>
  <si>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</si>
  <si>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</si>
  <si>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</si>
  <si>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</si>
  <si>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</si>
  <si>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</si>
  <si>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</si>
  <si>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</si>
  <si>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</si>
  <si>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</si>
  <si>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</si>
  <si>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</si>
  <si>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</si>
  <si>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</si>
  <si>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</si>
  <si>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</si>
  <si>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</si>
  <si>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</si>
  <si>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</si>
  <si>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</si>
  <si>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</si>
  <si>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</si>
  <si>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</si>
  <si>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</si>
  <si>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</si>
  <si>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</si>
  <si>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</si>
  <si>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</si>
  <si>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</si>
  <si>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</si>
  <si>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</si>
  <si>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</si>
  <si>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</si>
  <si>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</si>
  <si>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</si>
  <si>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</si>
  <si>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</si>
  <si>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</si>
  <si>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</si>
  <si>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</si>
  <si>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</si>
  <si>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</si>
  <si>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</si>
  <si>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</si>
  <si>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</si>
  <si>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</si>
  <si>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</si>
  <si>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</si>
  <si>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</si>
  <si>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</si>
  <si>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</si>
  <si>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</si>
  <si>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</si>
  <si>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</si>
  <si>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</si>
  <si>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</si>
  <si>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</si>
  <si>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</si>
  <si>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</si>
  <si>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</si>
  <si>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</si>
  <si>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</si>
  <si>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</si>
  <si>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</si>
  <si>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</si>
  <si>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</si>
  <si>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</si>
  <si>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</si>
  <si>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</si>
  <si>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</si>
  <si>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</si>
  <si>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</si>
  <si>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</si>
  <si>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</si>
  <si>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</si>
  <si>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</si>
  <si>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</si>
  <si>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</si>
  <si>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</si>
  <si>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</si>
  <si>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</si>
  <si>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</si>
  <si>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</si>
  <si>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</si>
  <si>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</si>
  <si>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</si>
  <si>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</si>
  <si>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</si>
  <si>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</si>
  <si>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</si>
  <si>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</si>
  <si>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</si>
  <si>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</si>
  <si>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</si>
  <si>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</si>
  <si>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</si>
  <si>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</si>
  <si>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</si>
  <si>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</si>
  <si>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</si>
  <si>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</si>
  <si>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</si>
  <si>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</si>
  <si>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</si>
  <si>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</si>
  <si>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</si>
  <si>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</si>
  <si>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</si>
  <si>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</si>
  <si>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</si>
  <si>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</si>
  <si>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</si>
  <si>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</si>
  <si>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</si>
  <si>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</si>
  <si>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</si>
  <si>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</si>
  <si>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</si>
  <si>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</si>
  <si>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</si>
  <si>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</si>
  <si>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</si>
  <si>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</si>
  <si>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</si>
  <si>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</si>
  <si>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</si>
  <si>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</si>
  <si>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</si>
  <si>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</si>
  <si>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</si>
  <si>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</si>
  <si>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</si>
  <si>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</si>
  <si>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</si>
  <si>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</si>
  <si>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</si>
  <si>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</si>
  <si>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</si>
  <si>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</si>
  <si>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</si>
  <si>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</si>
  <si>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</si>
  <si>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</si>
  <si>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</si>
  <si>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</si>
  <si>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</si>
  <si>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</si>
  <si>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</si>
  <si>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</si>
  <si>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</si>
  <si>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</si>
  <si>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</si>
  <si>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</si>
  <si>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</si>
  <si>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</si>
  <si>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</si>
  <si>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</si>
  <si>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</si>
  <si>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</si>
  <si>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</si>
  <si>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</si>
  <si>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</si>
  <si>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</si>
  <si>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</si>
  <si>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</si>
  <si>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</si>
  <si>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</si>
  <si>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</si>
  <si>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</si>
  <si>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</si>
  <si>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</si>
  <si>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</si>
  <si>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</si>
  <si>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</si>
  <si>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</si>
  <si>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</si>
  <si>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</si>
  <si>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</si>
  <si>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</si>
  <si>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</si>
  <si>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</si>
  <si>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</si>
  <si>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</si>
  <si>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</si>
  <si>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</si>
  <si>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</si>
  <si>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</si>
  <si>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</si>
  <si>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</si>
  <si>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</si>
  <si>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</si>
  <si>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</si>
  <si>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</si>
  <si>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</si>
  <si>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</si>
  <si>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</si>
  <si>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</si>
  <si>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</si>
  <si>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</si>
  <si>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</si>
  <si>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</si>
  <si>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</si>
  <si>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</si>
  <si>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</si>
  <si>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</si>
  <si>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</si>
  <si>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</si>
  <si>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</si>
  <si>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</si>
  <si>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</si>
  <si>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</si>
  <si>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</si>
  <si>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</si>
  <si>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</si>
  <si>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</si>
  <si>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</si>
  <si>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</si>
  <si>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</si>
  <si>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</si>
  <si>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</si>
  <si>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</si>
  <si>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</si>
  <si>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</si>
  <si>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</si>
  <si>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</si>
  <si>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</si>
  <si>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</si>
  <si>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</si>
  <si>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</si>
  <si>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</si>
  <si>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</si>
  <si>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</si>
  <si>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</si>
  <si>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</si>
  <si>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</si>
  <si>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</si>
  <si>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</si>
  <si>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</si>
  <si>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</si>
  <si>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</si>
  <si>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</si>
  <si>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</si>
  <si>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</si>
  <si>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</si>
  <si>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</si>
  <si>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</si>
  <si>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</si>
  <si>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</si>
  <si>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</si>
  <si>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</si>
  <si>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</si>
  <si>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</si>
  <si>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</si>
  <si>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</si>
  <si>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</si>
  <si>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</si>
  <si>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</si>
  <si>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</si>
  <si>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</si>
  <si>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</si>
  <si>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</si>
  <si>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</si>
  <si>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</si>
  <si>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</si>
  <si>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</si>
  <si>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</si>
  <si>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</si>
  <si>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</si>
  <si>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</si>
  <si>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</si>
  <si>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</si>
  <si>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</si>
  <si>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</si>
  <si>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</si>
  <si>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</si>
  <si>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</si>
  <si>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</si>
  <si>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</si>
  <si>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</si>
  <si>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</si>
  <si>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</si>
  <si>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</si>
  <si>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</si>
  <si>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</si>
  <si>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</si>
  <si>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</si>
  <si>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</si>
  <si>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</si>
  <si>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</si>
  <si>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</si>
  <si>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</si>
  <si>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</si>
  <si>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</si>
  <si>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</si>
  <si>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</si>
  <si>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</si>
  <si>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</si>
  <si>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</si>
  <si>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</si>
  <si>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</si>
  <si>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</si>
  <si>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</si>
  <si>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</si>
  <si>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</si>
  <si>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</si>
  <si>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</si>
  <si>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</si>
  <si>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</si>
  <si>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</si>
  <si>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</si>
  <si>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</si>
  <si>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</si>
  <si>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</si>
  <si>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</si>
  <si>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</si>
  <si>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</si>
  <si>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</si>
  <si>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</si>
  <si>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</si>
  <si>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</si>
  <si>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</si>
  <si>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</si>
  <si>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</si>
  <si>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</si>
  <si>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</si>
  <si>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</si>
  <si>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</si>
  <si>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</si>
  <si>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</si>
  <si>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</si>
  <si>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</si>
  <si>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</si>
  <si>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</si>
  <si>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</si>
  <si>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</si>
  <si>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</si>
  <si>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</si>
  <si>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</si>
  <si>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</si>
  <si>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</si>
  <si>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</si>
  <si>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</si>
  <si>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</si>
  <si>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</si>
  <si>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</si>
  <si>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</si>
  <si>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</si>
  <si>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</si>
  <si>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</si>
  <si>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</si>
  <si>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</si>
  <si>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</si>
  <si>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</si>
  <si>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</si>
  <si>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</si>
  <si>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</si>
  <si>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</si>
  <si>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</si>
  <si>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</si>
  <si>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</si>
  <si>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</si>
  <si>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</si>
  <si>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</si>
  <si>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</si>
  <si>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</si>
  <si>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</si>
  <si>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</si>
  <si>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</si>
  <si>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</si>
  <si>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</si>
  <si>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</si>
  <si>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</si>
  <si>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</si>
  <si>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</si>
  <si>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</si>
  <si>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</si>
  <si>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</si>
  <si>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</si>
  <si>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</si>
  <si>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</si>
  <si>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</si>
  <si>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</si>
  <si>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</si>
  <si>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</si>
  <si>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</si>
  <si>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</si>
  <si>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</si>
  <si>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</si>
  <si>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</si>
  <si>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</si>
  <si>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</si>
  <si>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</si>
  <si>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</si>
  <si>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</si>
  <si>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</si>
  <si>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</si>
  <si>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</si>
  <si>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</si>
  <si>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</si>
  <si>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</si>
  <si>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</si>
  <si>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</si>
  <si>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</si>
  <si>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</si>
  <si>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</si>
  <si>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</si>
  <si>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</si>
  <si>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</si>
  <si>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</si>
  <si>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</si>
  <si>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</si>
  <si>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</si>
  <si>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</si>
  <si>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</si>
  <si>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</si>
  <si>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</si>
  <si>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</si>
  <si>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</si>
  <si>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</si>
  <si>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</si>
  <si>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</si>
  <si>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</si>
  <si>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</si>
  <si>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</si>
  <si>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</si>
  <si>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</si>
  <si>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</si>
  <si>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</si>
  <si>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</si>
  <si>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</si>
  <si>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</si>
  <si>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</si>
  <si>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</si>
  <si>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</si>
  <si>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</si>
  <si>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</si>
  <si>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</si>
  <si>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</si>
  <si>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</si>
  <si>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</si>
  <si>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</si>
  <si>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</si>
  <si>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</si>
  <si>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</si>
  <si>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</si>
  <si>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</si>
  <si>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</si>
  <si>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</si>
  <si>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</si>
  <si>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</si>
  <si>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</si>
  <si>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</si>
  <si>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</si>
  <si>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</si>
  <si>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</si>
  <si>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</si>
  <si>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</si>
  <si>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</si>
  <si>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</si>
  <si>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</si>
  <si>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</si>
  <si>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</si>
  <si>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</si>
  <si>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</si>
  <si>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</si>
  <si>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</si>
  <si>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</si>
  <si>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</si>
  <si>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</si>
  <si>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</si>
  <si>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</si>
  <si>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</si>
  <si>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</si>
  <si>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</si>
  <si>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</si>
  <si>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</si>
  <si>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</si>
  <si>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</si>
  <si>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</si>
  <si>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</si>
  <si>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</si>
  <si>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</si>
  <si>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</si>
  <si>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</si>
  <si>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</si>
  <si>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</si>
  <si>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</si>
  <si>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</si>
  <si>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</si>
  <si>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</si>
  <si>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</si>
  <si>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</si>
  <si>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</si>
  <si>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</si>
  <si>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</si>
  <si>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</si>
  <si>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</si>
  <si>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</si>
  <si>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</si>
  <si>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</si>
  <si>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</si>
  <si>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</si>
  <si>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</si>
  <si>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</si>
  <si>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</si>
  <si>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</si>
  <si>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</si>
  <si>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</si>
  <si>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</si>
  <si>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</si>
  <si>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</si>
  <si>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</si>
  <si>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</si>
  <si>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</si>
  <si>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</si>
  <si>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</si>
  <si>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</si>
  <si>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</si>
  <si>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</si>
  <si>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</si>
  <si>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</si>
  <si>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</si>
  <si>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</si>
  <si>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</si>
  <si>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</si>
  <si>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</si>
  <si>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</si>
  <si>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</si>
  <si>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</si>
  <si>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</si>
  <si>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</si>
  <si>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</si>
  <si>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</si>
  <si>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</si>
  <si>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</si>
  <si>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</si>
  <si>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</si>
  <si>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</si>
  <si>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</si>
  <si>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</si>
  <si>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</si>
  <si>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</si>
  <si>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</si>
  <si>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</si>
  <si>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</si>
  <si>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</si>
  <si>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</si>
  <si>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</si>
  <si>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</si>
  <si>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</si>
  <si>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</si>
  <si>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</si>
  <si>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</si>
  <si>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</si>
  <si>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</si>
  <si>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</si>
  <si>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</si>
  <si>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</si>
  <si>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</si>
  <si>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</si>
  <si>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</si>
  <si>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</si>
  <si>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</si>
  <si>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</si>
  <si>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</si>
  <si>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</si>
  <si>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</si>
  <si>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</si>
  <si>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</si>
  <si>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</si>
  <si>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</si>
  <si>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</si>
  <si>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</si>
  <si>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</si>
  <si>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</si>
  <si>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</si>
  <si>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</si>
  <si>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</si>
  <si>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</si>
  <si>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</si>
  <si>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</si>
  <si>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</si>
  <si>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</si>
  <si>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</si>
  <si>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</si>
  <si>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</si>
  <si>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</si>
  <si>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</si>
  <si>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</si>
  <si>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</si>
  <si>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</si>
  <si>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</si>
  <si>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</si>
  <si>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</si>
  <si>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</si>
  <si>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</si>
  <si>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</si>
  <si>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</si>
  <si>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</si>
  <si>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</si>
  <si>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</si>
  <si>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</si>
  <si>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</si>
  <si>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</si>
  <si>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</si>
  <si>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</si>
  <si>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</si>
  <si>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</si>
  <si>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</si>
  <si>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</si>
  <si>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</si>
  <si>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</si>
  <si>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</si>
  <si>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</si>
  <si>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</si>
  <si>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</si>
  <si>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</si>
  <si>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</si>
  <si>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</si>
  <si>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</si>
  <si>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</si>
  <si>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</si>
  <si>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</si>
  <si>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</si>
  <si>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</si>
  <si>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</si>
  <si>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</si>
  <si>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</si>
  <si>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</si>
  <si>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</si>
  <si>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</si>
  <si>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</si>
  <si>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</si>
  <si>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</si>
  <si>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</si>
  <si>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</si>
  <si>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</si>
  <si>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</si>
  <si>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</si>
  <si>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</si>
  <si>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</si>
  <si>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</si>
  <si>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</si>
  <si>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</si>
  <si>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</si>
  <si>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</si>
  <si>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</si>
  <si>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</si>
  <si>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</si>
  <si>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</si>
  <si>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</si>
  <si>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</si>
  <si>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</si>
  <si>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</si>
  <si>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</si>
  <si>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</si>
  <si>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</si>
  <si>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</si>
  <si>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</si>
  <si>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</si>
  <si>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</si>
  <si>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</si>
  <si>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</si>
  <si>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</si>
  <si>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</si>
  <si>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</si>
  <si>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</si>
  <si>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</si>
  <si>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</si>
  <si>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</si>
  <si>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</si>
  <si>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</si>
  <si>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</si>
  <si>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</si>
  <si>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</si>
  <si>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</si>
  <si>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</si>
  <si>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</si>
  <si>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</si>
  <si>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</si>
  <si>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</si>
  <si>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</si>
  <si>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</si>
  <si>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</si>
  <si>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</si>
  <si>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</si>
  <si>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</si>
  <si>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</si>
  <si>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</si>
  <si>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</si>
  <si>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</si>
  <si>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</si>
  <si>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</si>
  <si>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</si>
  <si>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</si>
  <si>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</si>
  <si>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</si>
  <si>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</si>
  <si>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</si>
  <si>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</si>
  <si>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</si>
  <si>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</si>
  <si>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</si>
  <si>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</si>
  <si>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</si>
  <si>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</si>
  <si>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</si>
  <si>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</si>
  <si>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</si>
  <si>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</si>
  <si>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</si>
  <si>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</si>
  <si>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</si>
  <si>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</si>
  <si>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</si>
  <si>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</si>
  <si>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</si>
  <si>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</si>
  <si>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</si>
  <si>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</si>
  <si>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</si>
  <si>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</si>
  <si>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</si>
  <si>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</si>
  <si>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</si>
  <si>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</si>
  <si>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</si>
  <si>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</si>
  <si>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</si>
  <si>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</si>
  <si>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</si>
  <si>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</si>
  <si>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</si>
  <si>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</si>
  <si>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</si>
  <si>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</si>
  <si>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</si>
  <si>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</si>
  <si>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</si>
  <si>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</si>
  <si>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</si>
  <si>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</si>
  <si>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</si>
  <si>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</si>
  <si>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</si>
  <si>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</si>
  <si>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</si>
  <si>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</si>
  <si>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</si>
  <si>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</si>
  <si>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</si>
  <si>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</si>
  <si>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</si>
  <si>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</si>
  <si>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</si>
  <si>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</si>
  <si>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</si>
  <si>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</si>
  <si>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</si>
  <si>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</si>
  <si>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</si>
  <si>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</si>
  <si>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</si>
  <si>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</si>
  <si>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</si>
  <si>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</si>
  <si>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</si>
  <si>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</si>
  <si>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</si>
  <si>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</si>
  <si>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</si>
  <si>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</si>
  <si>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</si>
  <si>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</si>
  <si>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</si>
  <si>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</si>
  <si>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</si>
  <si>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</si>
  <si>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</si>
  <si>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</si>
  <si>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</si>
  <si>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</si>
  <si>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</si>
  <si>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</si>
  <si>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</si>
  <si>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</si>
  <si>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</si>
  <si>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</si>
  <si>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</si>
  <si>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</si>
  <si>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</si>
  <si>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</si>
  <si>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</si>
  <si>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</si>
  <si>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</si>
  <si>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</si>
  <si>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</si>
  <si>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</si>
  <si>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</si>
  <si>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</si>
  <si>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</si>
  <si>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</si>
  <si>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</si>
  <si>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</si>
  <si>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</si>
  <si>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</si>
  <si>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</si>
  <si>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</si>
  <si>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</si>
  <si>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</si>
  <si>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</si>
  <si>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</si>
  <si>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</si>
  <si>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</si>
  <si>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</si>
  <si>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</si>
  <si>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</si>
  <si>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</si>
  <si>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</si>
  <si>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</si>
  <si>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</si>
  <si>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</si>
  <si>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</si>
  <si>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</si>
  <si>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</si>
  <si>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</si>
  <si>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</si>
  <si>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</si>
  <si>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</si>
  <si>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</si>
  <si>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</si>
  <si>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</si>
  <si>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</si>
  <si>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</si>
  <si>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</si>
  <si>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</si>
  <si>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</si>
  <si>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</si>
  <si>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</si>
  <si>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</si>
  <si>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</si>
  <si>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</si>
  <si>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</si>
  <si>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</si>
  <si>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</si>
  <si>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</si>
  <si>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</si>
  <si>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</si>
  <si>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</si>
  <si>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</si>
  <si>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</si>
  <si>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</si>
  <si>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</si>
  <si>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</si>
  <si>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</si>
  <si>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</si>
  <si>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</si>
  <si>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</si>
  <si>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</si>
  <si>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</si>
  <si>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</si>
  <si>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</si>
  <si>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</si>
  <si>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</si>
  <si>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</si>
  <si>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</si>
  <si>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</si>
  <si>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</si>
  <si>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</si>
  <si>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</si>
  <si>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</si>
  <si>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</si>
  <si>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</si>
  <si>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</si>
  <si>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</si>
  <si>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</si>
  <si>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</si>
  <si>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</si>
  <si>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</si>
  <si>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</si>
  <si>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</si>
  <si>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</si>
  <si>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</si>
  <si>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</si>
  <si>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</si>
  <si>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</si>
  <si>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</si>
  <si>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</si>
  <si>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</si>
  <si>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</si>
  <si>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</si>
  <si>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</si>
  <si>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</si>
  <si>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</si>
  <si>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</si>
  <si>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</si>
  <si>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</si>
  <si>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</si>
  <si>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</si>
  <si>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</si>
  <si>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</si>
  <si>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</si>
  <si>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</si>
  <si>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</si>
  <si>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</si>
  <si>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</si>
  <si>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</si>
  <si>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</si>
  <si>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</si>
  <si>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</si>
  <si>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</si>
  <si>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</si>
  <si>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</si>
  <si>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</si>
  <si>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</si>
  <si>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</si>
  <si>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</si>
  <si>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</si>
  <si>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</si>
  <si>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</si>
  <si>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</si>
  <si>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</si>
  <si>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</si>
  <si>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</si>
  <si>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</si>
  <si>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</si>
  <si>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</si>
  <si>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</si>
  <si>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</si>
  <si>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</si>
  <si>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</si>
  <si>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</si>
  <si>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</si>
  <si>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</si>
  <si>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</si>
  <si>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</si>
  <si>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</si>
  <si>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</si>
  <si>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</si>
  <si>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</si>
  <si>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</si>
  <si>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</si>
  <si>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</si>
  <si>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</si>
  <si>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</si>
  <si>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</si>
  <si>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</si>
  <si>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</si>
  <si>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</si>
  <si>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</si>
  <si>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</si>
  <si>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</si>
  <si>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</si>
  <si>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</si>
  <si>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</si>
  <si>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</si>
  <si>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</si>
  <si>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</si>
  <si>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</si>
  <si>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</si>
  <si>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</si>
  <si>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</si>
  <si>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</si>
  <si>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</si>
  <si>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</si>
  <si>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</si>
  <si>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</si>
  <si>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</si>
  <si>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</si>
  <si>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</si>
  <si>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</si>
  <si>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</si>
  <si>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</si>
  <si>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</si>
  <si>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</si>
  <si>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</si>
  <si>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</si>
  <si>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</si>
  <si>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</si>
  <si>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</si>
  <si>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</si>
  <si>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</si>
  <si>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</si>
  <si>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</si>
  <si>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</si>
  <si>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</si>
  <si>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</si>
  <si>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</si>
  <si>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</si>
  <si>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</si>
  <si>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</si>
  <si>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</si>
  <si>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</si>
  <si>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</si>
  <si>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</si>
  <si>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</si>
  <si>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</si>
  <si>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</si>
  <si>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</si>
  <si>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</si>
  <si>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</si>
  <si>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</si>
  <si>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</si>
  <si>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</si>
  <si>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</si>
  <si>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</si>
  <si>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</si>
  <si>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</si>
  <si>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</si>
  <si>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</si>
  <si>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</si>
  <si>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</si>
  <si>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</si>
  <si>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</si>
  <si>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</si>
  <si>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</si>
  <si>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</si>
  <si>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</si>
  <si>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</si>
  <si>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</si>
  <si>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</si>
  <si>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</si>
  <si>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</si>
  <si>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</si>
  <si>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</si>
  <si>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</si>
  <si>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</si>
  <si>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</si>
  <si>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</si>
  <si>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</si>
  <si>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</si>
  <si>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</si>
  <si>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</si>
  <si>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</si>
  <si>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</si>
  <si>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</si>
  <si>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</si>
  <si>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</si>
  <si>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</si>
  <si>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</si>
  <si>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</si>
  <si>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</si>
  <si>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</si>
  <si>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</si>
  <si>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</si>
  <si>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</si>
  <si>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</si>
  <si>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</si>
  <si>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</si>
  <si>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</si>
  <si>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</si>
  <si>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</si>
  <si>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</si>
  <si>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</si>
  <si>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</si>
  <si>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</si>
  <si>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</si>
  <si>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</si>
  <si>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</si>
  <si>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</si>
  <si>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</si>
  <si>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</si>
  <si>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</si>
  <si>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</si>
  <si>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</si>
  <si>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</si>
  <si>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</si>
  <si>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</si>
  <si>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</si>
  <si>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</si>
  <si>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</si>
  <si>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</si>
  <si>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</si>
  <si>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</si>
  <si>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</si>
  <si>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</si>
  <si>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</si>
  <si>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</si>
  <si>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</si>
  <si>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</si>
  <si>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</si>
  <si>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</si>
  <si>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</si>
  <si>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</si>
  <si>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</si>
  <si>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</si>
  <si>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</si>
  <si>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</si>
  <si>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</si>
  <si>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</si>
  <si>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</si>
  <si>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</si>
  <si>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</si>
  <si>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</si>
  <si>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</si>
  <si>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</si>
  <si>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</si>
  <si>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</si>
  <si>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</si>
  <si>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</si>
  <si>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</si>
  <si>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</si>
  <si>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</si>
  <si>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</si>
  <si>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</si>
  <si>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</si>
  <si>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</si>
  <si>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</si>
  <si>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</si>
  <si>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</si>
  <si>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</si>
  <si>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</si>
  <si>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</si>
  <si>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</si>
  <si>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</si>
  <si>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</si>
  <si>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</si>
  <si>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</si>
  <si>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</si>
  <si>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</si>
  <si>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</si>
  <si>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</si>
  <si>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</si>
  <si>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</si>
  <si>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</si>
  <si>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</si>
  <si>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</si>
  <si>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</si>
  <si>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</si>
  <si>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</si>
  <si>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</si>
  <si>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</si>
  <si>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</si>
  <si>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</si>
  <si>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</si>
  <si>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</si>
  <si>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</si>
  <si>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</si>
  <si>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</si>
  <si>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</si>
  <si>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</si>
  <si>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</si>
  <si>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</si>
  <si>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</si>
  <si>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</si>
  <si>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</si>
  <si>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</si>
  <si>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</si>
  <si>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</si>
  <si>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</si>
  <si>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</si>
  <si>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</si>
  <si>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</si>
  <si>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</si>
  <si>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</si>
  <si>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</si>
  <si>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</si>
  <si>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</si>
  <si>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</si>
  <si>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</si>
  <si>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</si>
  <si>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</si>
  <si>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</si>
  <si>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</si>
  <si>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</si>
  <si>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</si>
  <si>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</si>
  <si>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</si>
  <si>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</si>
  <si>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</si>
  <si>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</si>
  <si>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</si>
  <si>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</si>
  <si>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</si>
  <si>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</si>
  <si>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</si>
  <si>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</si>
  <si>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</si>
  <si>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</si>
  <si>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</si>
  <si>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</si>
  <si>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</si>
  <si>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</si>
  <si>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</si>
  <si>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</si>
  <si>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</si>
  <si>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</si>
  <si>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</si>
  <si>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</si>
  <si>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</si>
  <si>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</si>
  <si>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</si>
  <si>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</si>
  <si>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</si>
  <si>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</si>
  <si>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</si>
  <si>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</si>
  <si>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</si>
  <si>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</si>
  <si>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</si>
  <si>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</si>
  <si>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</si>
  <si>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</si>
  <si>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</si>
  <si>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</si>
  <si>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</si>
  <si>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</si>
  <si>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</si>
  <si>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</si>
  <si>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</si>
  <si>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</si>
  <si>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</si>
  <si>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</si>
  <si>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</si>
  <si>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</si>
  <si>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</si>
  <si>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</si>
  <si>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</si>
  <si>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</si>
  <si>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</si>
  <si>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</si>
  <si>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</si>
  <si>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</si>
  <si>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</si>
  <si>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</si>
  <si>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</si>
  <si>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</si>
  <si>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</si>
  <si>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</si>
  <si>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</si>
  <si>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</si>
  <si>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</si>
  <si>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</si>
  <si>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</si>
  <si>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</si>
  <si>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</si>
  <si>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</si>
  <si>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</si>
  <si>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</si>
  <si>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</si>
  <si>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</si>
  <si>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</si>
  <si>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</si>
  <si>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</si>
  <si>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</si>
  <si>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</si>
  <si>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</si>
  <si>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</si>
  <si>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</si>
  <si>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</si>
  <si>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</si>
  <si>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</si>
  <si>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</si>
  <si>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</si>
  <si>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</si>
  <si>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</si>
  <si>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</si>
  <si>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</si>
  <si>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</si>
  <si>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</si>
  <si>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</si>
  <si>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</si>
  <si>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</si>
  <si>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</si>
  <si>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</si>
  <si>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</si>
  <si>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</si>
  <si>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</si>
  <si>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</si>
  <si>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</si>
  <si>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</si>
  <si>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</si>
  <si>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</si>
  <si>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</si>
  <si>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</si>
  <si>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</si>
  <si>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</si>
  <si>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</si>
  <si>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</si>
  <si>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</si>
  <si>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</si>
  <si>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</si>
  <si>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</si>
  <si>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</si>
  <si>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</si>
  <si>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</si>
  <si>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</si>
  <si>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</si>
  <si>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</si>
  <si>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</si>
  <si>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</si>
  <si>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</si>
  <si>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</si>
  <si>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</si>
  <si>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</si>
  <si>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</si>
  <si>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</si>
  <si>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</si>
  <si>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</si>
  <si>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</si>
  <si>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</si>
  <si>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</si>
  <si>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</si>
  <si>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</si>
  <si>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</si>
  <si>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</si>
  <si>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</si>
  <si>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</si>
  <si>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</si>
  <si>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</si>
  <si>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</si>
  <si>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</si>
  <si>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</si>
  <si>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</si>
  <si>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</si>
  <si>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</si>
  <si>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</si>
  <si>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</si>
  <si>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</si>
  <si>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</si>
  <si>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</si>
  <si>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</si>
  <si>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</si>
  <si>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</si>
  <si>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</si>
  <si>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</si>
  <si>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</si>
  <si>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</si>
  <si>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</si>
  <si>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</si>
  <si>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</si>
  <si>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</si>
  <si>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</si>
  <si>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</si>
  <si>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</si>
  <si>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</si>
  <si>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</si>
  <si>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</si>
  <si>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</si>
  <si>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</si>
  <si>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</si>
  <si>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</si>
  <si>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</si>
  <si>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</si>
  <si>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</si>
  <si>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</si>
  <si>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</si>
  <si>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</si>
  <si>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</si>
  <si>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</si>
  <si>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</si>
  <si>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</si>
  <si>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</si>
  <si>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</si>
  <si>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</si>
  <si>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</si>
  <si>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</si>
  <si>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</si>
  <si>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</si>
  <si>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</si>
  <si>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</si>
  <si>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</si>
  <si>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</si>
  <si>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</si>
  <si>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</si>
  <si>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</si>
  <si>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</si>
  <si>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</si>
  <si>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</si>
  <si>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</si>
  <si>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</si>
  <si>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</si>
  <si>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</si>
  <si>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</si>
  <si>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</si>
  <si>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</si>
  <si>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</si>
  <si>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</si>
  <si>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</si>
  <si>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</si>
  <si>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</si>
  <si>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</si>
  <si>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</si>
  <si>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</si>
  <si>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</si>
  <si>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</si>
  <si>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</si>
  <si>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</si>
  <si>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</si>
  <si>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</si>
  <si>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</si>
  <si>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</si>
  <si>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</si>
  <si>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</si>
  <si>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</si>
  <si>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</si>
  <si>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</si>
  <si>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</si>
  <si>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</si>
  <si>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</si>
  <si>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</si>
  <si>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</si>
  <si>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</si>
  <si>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</si>
  <si>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</si>
  <si>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</si>
  <si>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</si>
  <si>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</si>
  <si>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</si>
  <si>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</si>
  <si>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</si>
  <si>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</si>
  <si>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</si>
  <si>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</si>
  <si>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</si>
  <si>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</si>
  <si>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</si>
  <si>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</si>
  <si>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</si>
  <si>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</si>
  <si>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</si>
  <si>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</si>
  <si>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</si>
  <si>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</si>
  <si>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</si>
  <si>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</si>
  <si>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</si>
  <si>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</si>
  <si>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</si>
  <si>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</si>
  <si>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</si>
  <si>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</si>
  <si>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</si>
  <si>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</si>
  <si>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</si>
  <si>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</si>
  <si>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</si>
  <si>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</si>
  <si>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</si>
  <si>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</si>
  <si>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</si>
  <si>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</si>
  <si>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</si>
  <si>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</si>
  <si>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</si>
  <si>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</si>
  <si>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</si>
  <si>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</si>
  <si>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</si>
  <si>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</si>
  <si>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</si>
  <si>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</si>
  <si>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</si>
  <si>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</si>
  <si>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</si>
  <si>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</si>
  <si>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</si>
  <si>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</si>
  <si>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</si>
  <si>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</si>
  <si>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</si>
  <si>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</si>
  <si>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</si>
  <si>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</si>
  <si>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</si>
  <si>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</si>
  <si>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</si>
  <si>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</si>
  <si>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</si>
  <si>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</si>
  <si>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</si>
  <si>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</si>
  <si>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</si>
  <si>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</si>
  <si>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</si>
  <si>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</si>
  <si>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</si>
  <si>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</si>
  <si>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</si>
  <si>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</si>
  <si>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</si>
  <si>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</si>
  <si>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</si>
  <si>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</si>
  <si>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</si>
  <si>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</si>
  <si>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</si>
  <si>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</si>
  <si>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</si>
  <si>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</si>
  <si>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</si>
  <si>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</si>
  <si>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</si>
  <si>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</si>
  <si>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</si>
  <si>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</si>
  <si>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</si>
  <si>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</si>
  <si>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</si>
  <si>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</si>
  <si>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</si>
  <si>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</si>
  <si>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</si>
  <si>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</si>
  <si>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</si>
  <si>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</si>
  <si>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</si>
  <si>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</si>
  <si>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</si>
  <si>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</si>
  <si>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</si>
  <si>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</si>
  <si>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</si>
  <si>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</si>
  <si>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</si>
  <si>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</si>
  <si>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</si>
  <si>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</si>
  <si>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</si>
  <si>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</si>
  <si>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</si>
  <si>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</si>
  <si>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</si>
  <si>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</si>
  <si>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</si>
  <si>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</si>
  <si>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</si>
  <si>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</si>
  <si>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</si>
  <si>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</si>
  <si>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</si>
  <si>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</si>
  <si>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</si>
  <si>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</si>
  <si>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</si>
  <si>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</si>
  <si>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</si>
  <si>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</si>
  <si>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</si>
  <si>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</si>
  <si>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</si>
  <si>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</si>
  <si>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</si>
  <si>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</si>
  <si>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</si>
  <si>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</si>
  <si>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</si>
  <si>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</si>
  <si>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</si>
  <si>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</si>
  <si>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</si>
  <si>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</si>
  <si>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</si>
  <si>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</si>
  <si>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</si>
  <si>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</si>
  <si>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</si>
  <si>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</si>
  <si>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</si>
  <si>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</si>
  <si>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</si>
  <si>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</si>
  <si>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</si>
  <si>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</si>
  <si>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</si>
  <si>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</si>
  <si>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</si>
  <si>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</si>
  <si>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</si>
  <si>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</si>
  <si>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</si>
  <si>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</si>
  <si>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</si>
  <si>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</si>
  <si>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</si>
  <si>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</si>
  <si>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</si>
  <si>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</si>
  <si>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</si>
  <si>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</si>
  <si>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</si>
  <si>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</si>
  <si>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</si>
  <si>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</si>
  <si>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</si>
  <si>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</si>
  <si>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</si>
  <si>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</si>
  <si>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</si>
  <si>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</si>
  <si>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</si>
  <si>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</si>
  <si>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</si>
  <si>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</si>
  <si>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</si>
  <si>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</si>
  <si>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</si>
  <si>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</si>
  <si>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</si>
  <si>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</si>
  <si>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</si>
  <si>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</si>
  <si>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</si>
  <si>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</si>
  <si>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</si>
  <si>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</si>
  <si>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</si>
  <si>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</si>
  <si>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</si>
  <si>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</si>
  <si>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</si>
  <si>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</si>
  <si>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</si>
  <si>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</si>
  <si>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</si>
  <si>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</si>
  <si>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</si>
  <si>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</si>
  <si>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</si>
  <si>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</si>
  <si>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</si>
  <si>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</si>
  <si>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</si>
  <si>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</si>
  <si>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</si>
  <si>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</si>
  <si>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</si>
  <si>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</si>
  <si>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</si>
  <si>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</si>
  <si>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</si>
  <si>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</si>
  <si>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</si>
  <si>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</si>
  <si>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</si>
  <si>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</si>
  <si>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</si>
  <si>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</si>
  <si>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</si>
  <si>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</si>
  <si>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</si>
  <si>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</si>
  <si>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</si>
  <si>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</si>
  <si>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</si>
  <si>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</si>
  <si>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</si>
  <si>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</si>
  <si>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</si>
  <si>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</si>
  <si>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</si>
  <si>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</si>
  <si>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</si>
  <si>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</si>
  <si>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</si>
  <si>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</si>
  <si>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</si>
  <si>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</si>
  <si>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</si>
  <si>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</si>
  <si>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</si>
  <si>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</si>
  <si>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</si>
  <si>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</si>
  <si>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</si>
  <si>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</si>
  <si>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</si>
  <si>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</si>
  <si>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</si>
  <si>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</si>
  <si>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</si>
  <si>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</si>
  <si>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</si>
  <si>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</si>
  <si>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</si>
  <si>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Brenner</t>
  </si>
  <si>
    <t>Daniela</t>
  </si>
  <si>
    <t>Edmundo</t>
  </si>
  <si>
    <t>Lohran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</si>
  <si>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</si>
  <si>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</si>
  <si>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</si>
  <si>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</si>
  <si>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</si>
  <si>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</si>
  <si>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</si>
  <si>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</si>
  <si>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</si>
  <si>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</si>
  <si>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</si>
  <si>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</si>
  <si>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</si>
  <si>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</si>
  <si>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</si>
  <si>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</si>
  <si>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Moacir</t>
  </si>
  <si>
    <t>Gilson</t>
  </si>
  <si>
    <t>Nivaldo</t>
  </si>
  <si>
    <t>Nassim</t>
  </si>
  <si>
    <t>Merg</t>
  </si>
  <si>
    <t>Suely</t>
  </si>
  <si>
    <t>Monica</t>
  </si>
  <si>
    <t>Frederico</t>
  </si>
  <si>
    <t>Fernanda</t>
  </si>
  <si>
    <t>Marco</t>
  </si>
  <si>
    <t>Ana</t>
  </si>
  <si>
    <t>Henrique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</si>
  <si>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</si>
  <si>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</si>
  <si>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</si>
  <si>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</si>
  <si>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</si>
  <si>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</si>
  <si>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</si>
  <si>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</si>
  <si>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</si>
  <si>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</si>
  <si>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</si>
  <si>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</si>
  <si>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</si>
  <si>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</si>
  <si>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</si>
  <si>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</si>
  <si>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</si>
  <si>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</si>
  <si>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</si>
  <si>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</si>
  <si>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</si>
  <si>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</si>
  <si>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</si>
  <si>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Yuri</t>
  </si>
  <si>
    <t>Felipe</t>
  </si>
  <si>
    <t>Walquiria</t>
  </si>
  <si>
    <t>Adson</t>
  </si>
  <si>
    <t>Mauricio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</si>
  <si>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</si>
  <si>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</si>
  <si>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</si>
  <si>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</si>
  <si>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</si>
  <si>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</si>
  <si>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</si>
  <si>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</si>
  <si>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</si>
  <si>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</si>
  <si>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</si>
  <si>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</si>
  <si>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Gabriela</t>
  </si>
  <si>
    <t>Mvfc</t>
  </si>
  <si>
    <t>Luiz</t>
  </si>
  <si>
    <t>Ricardo</t>
  </si>
  <si>
    <t>Sylverson</t>
  </si>
  <si>
    <t>Andrea</t>
  </si>
  <si>
    <t>Heidi</t>
  </si>
  <si>
    <t>Marcel</t>
  </si>
  <si>
    <t>Gisela</t>
  </si>
  <si>
    <t>Edinardo</t>
  </si>
  <si>
    <t>Diego</t>
  </si>
  <si>
    <t>Livia</t>
  </si>
  <si>
    <t>Alessandra</t>
  </si>
  <si>
    <t>Mateus</t>
  </si>
  <si>
    <t>Helio</t>
  </si>
  <si>
    <t>Gleyserson</t>
  </si>
  <si>
    <t>Clineo</t>
  </si>
  <si>
    <t>Erik</t>
  </si>
  <si>
    <t>Tiago</t>
  </si>
  <si>
    <t>Mineia</t>
  </si>
  <si>
    <t>Edmur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</si>
  <si>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</si>
  <si>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</si>
  <si>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</si>
  <si>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</si>
  <si>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</si>
  <si>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</si>
  <si>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</si>
  <si>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</si>
  <si>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</si>
  <si>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</si>
  <si>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</si>
  <si>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</si>
  <si>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</si>
  <si>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</si>
  <si>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</si>
  <si>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</si>
  <si>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</si>
  <si>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</si>
  <si>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</si>
  <si>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</si>
  <si>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</si>
  <si>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Luciana</t>
  </si>
  <si>
    <t>Ahmad</t>
  </si>
  <si>
    <t>Nina</t>
  </si>
  <si>
    <t>Ludmila</t>
  </si>
  <si>
    <t>Paulo</t>
  </si>
  <si>
    <t>Marcus</t>
  </si>
  <si>
    <t>Renato</t>
  </si>
  <si>
    <t>Luis</t>
  </si>
  <si>
    <t>Elizabeth</t>
  </si>
  <si>
    <t>Maira</t>
  </si>
  <si>
    <t>Helvecio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</si>
  <si>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</si>
  <si>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</si>
  <si>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</si>
  <si>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</si>
  <si>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</si>
  <si>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</si>
  <si>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</si>
  <si>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</si>
  <si>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</si>
  <si>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</si>
  <si>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</si>
  <si>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</si>
  <si>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</si>
  <si>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</si>
  <si>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</si>
  <si>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</si>
  <si>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</si>
  <si>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</si>
  <si>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</si>
  <si>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Luciano</t>
  </si>
  <si>
    <t>E3</t>
  </si>
  <si>
    <t>Igor</t>
  </si>
  <si>
    <t>Juscelino</t>
  </si>
  <si>
    <t>Iron</t>
  </si>
  <si>
    <t>Janne</t>
  </si>
  <si>
    <t>Sergio</t>
  </si>
  <si>
    <t>Lara</t>
  </si>
  <si>
    <t>Juraci</t>
  </si>
  <si>
    <t>Aline</t>
  </si>
  <si>
    <t>Ayrton</t>
  </si>
  <si>
    <t>Beatriz</t>
  </si>
  <si>
    <t>Cristina</t>
  </si>
  <si>
    <t>Isabele</t>
  </si>
  <si>
    <t>Gleuber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</si>
  <si>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</si>
  <si>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</si>
  <si>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</si>
  <si>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</si>
  <si>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</si>
  <si>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</si>
  <si>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</si>
  <si>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</si>
  <si>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Euler</t>
  </si>
  <si>
    <t>Leda</t>
  </si>
  <si>
    <t>Assistigas</t>
  </si>
  <si>
    <t>Vera</t>
  </si>
  <si>
    <t>Diogo</t>
  </si>
  <si>
    <t>Garcia</t>
  </si>
  <si>
    <t>Cezar</t>
  </si>
  <si>
    <t>Matheus</t>
  </si>
  <si>
    <t>Marina</t>
  </si>
  <si>
    <t>Rosane</t>
  </si>
  <si>
    <t>Elene</t>
  </si>
  <si>
    <t>Julio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</si>
  <si>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</si>
  <si>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</si>
  <si>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</si>
  <si>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</si>
  <si>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</si>
  <si>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</si>
  <si>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</si>
  <si>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</si>
  <si>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</si>
  <si>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</si>
  <si>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</si>
  <si>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Marcio</t>
  </si>
  <si>
    <t>Roberto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</si>
  <si>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</si>
  <si>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</si>
  <si>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</si>
  <si>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</si>
  <si>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</si>
  <si>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</si>
  <si>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</si>
  <si>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</si>
  <si>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</si>
  <si>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</si>
  <si>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</si>
  <si>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</si>
  <si>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</si>
  <si>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</si>
  <si>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</si>
  <si>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</si>
  <si>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</si>
  <si>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</si>
  <si>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</si>
  <si>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</si>
  <si>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Cairo</t>
  </si>
  <si>
    <t>Alessandro</t>
  </si>
  <si>
    <t>Melissa</t>
  </si>
  <si>
    <t>Rafaela</t>
  </si>
  <si>
    <t>Sofia</t>
  </si>
  <si>
    <t>Suzy</t>
  </si>
  <si>
    <t>Thaissa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</si>
  <si>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</si>
  <si>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</si>
  <si>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</si>
  <si>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</si>
  <si>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</si>
  <si>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</si>
  <si>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</si>
  <si>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</si>
  <si>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</si>
  <si>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Flash</t>
  </si>
  <si>
    <t>Thomas</t>
  </si>
  <si>
    <t>Alan</t>
  </si>
  <si>
    <t>004377713</t>
  </si>
  <si>
    <t>Danieli</t>
  </si>
  <si>
    <t>Ari</t>
  </si>
  <si>
    <t>Leticia</t>
  </si>
  <si>
    <t>Rubens</t>
  </si>
  <si>
    <t>Natal</t>
  </si>
  <si>
    <t>Mauro</t>
  </si>
  <si>
    <t>Elisandra</t>
  </si>
  <si>
    <t>Otavio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</si>
  <si>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</si>
  <si>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</si>
  <si>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</si>
  <si>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</si>
  <si>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</si>
  <si>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</si>
  <si>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</si>
  <si>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</si>
  <si>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</si>
  <si>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</si>
  <si>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</si>
  <si>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</si>
  <si>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</si>
  <si>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</si>
  <si>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Lincoln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</si>
  <si>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</si>
  <si>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</si>
  <si>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</si>
  <si>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</si>
  <si>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</si>
  <si>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</si>
  <si>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</si>
  <si>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</si>
  <si>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</si>
  <si>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</si>
  <si>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</si>
  <si>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</si>
  <si>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</si>
  <si>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</si>
  <si>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</si>
  <si>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</si>
  <si>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</si>
  <si>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</si>
  <si>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</si>
  <si>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</si>
  <si>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</si>
  <si>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</si>
  <si>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</si>
  <si>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</si>
  <si>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</si>
  <si>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</si>
  <si>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</si>
  <si>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</si>
  <si>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</si>
  <si>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</si>
  <si>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</si>
  <si>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</si>
  <si>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</si>
  <si>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</si>
  <si>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</si>
  <si>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</si>
  <si>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</si>
  <si>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</si>
  <si>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</si>
  <si>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</si>
  <si>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</si>
  <si>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</si>
  <si>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</si>
  <si>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</si>
  <si>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</si>
  <si>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</si>
  <si>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</si>
  <si>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</si>
  <si>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</si>
  <si>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Jade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</si>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</sst>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sz val="11"/>
      <color theme="1"/>
      <name val="&quot;Aptos Narrow&quot;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4" fillId="0" borderId="0" xfId="0" applyNumberFormat="1" applyFont="1"/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0" fontId="34" fillId="0" borderId="0" xfId="0" applyFont="1"/>
    <xf numFmtId="4" fontId="34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34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4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9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1AC-41F9-A981-AEA807397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129063"/>
        <c:axId val="747073302"/>
      </c:lineChart>
      <c:catAx>
        <c:axId val="1086129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47073302"/>
        <c:crosses val="autoZero"/>
        <c:auto val="1"/>
        <c:lblAlgn val="ctr"/>
        <c:lblOffset val="100"/>
        <c:noMultiLvlLbl val="1"/>
      </c:catAx>
      <c:valAx>
        <c:axId val="747073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8612906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8877-9DEE-4704-BB91-1074DCBDC2EF}">
  <dimension ref="A1"/>
  <sheetViews>
    <sheetView tabSelected="1" workbookViewId="0">
      <selection activeCell="E26" sqref="E26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29</v>
      </c>
      <c r="C3" s="5" t="s">
        <v>30</v>
      </c>
      <c r="D3" s="6" t="s">
        <v>31</v>
      </c>
      <c r="E3" s="6" t="s">
        <v>32</v>
      </c>
      <c r="F3" s="7" t="s">
        <v>33</v>
      </c>
      <c r="G3" s="6" t="s">
        <v>21</v>
      </c>
      <c r="H3" s="8" t="s">
        <v>34</v>
      </c>
      <c r="I3" s="9" t="s">
        <v>23</v>
      </c>
      <c r="J3" s="10">
        <v>1.2E-2</v>
      </c>
      <c r="K3" s="6" t="s">
        <v>24</v>
      </c>
      <c r="L3" s="11">
        <v>0</v>
      </c>
      <c r="M3" s="12" t="s">
        <v>35</v>
      </c>
      <c r="N3" s="12" t="s">
        <v>32</v>
      </c>
      <c r="O3" s="7" t="s">
        <v>26</v>
      </c>
      <c r="P3" s="13"/>
    </row>
    <row r="4" spans="1:16">
      <c r="A4" s="14" t="s">
        <v>36</v>
      </c>
      <c r="B4" s="4" t="s">
        <v>16</v>
      </c>
      <c r="C4" s="5" t="s">
        <v>30</v>
      </c>
      <c r="D4" s="6" t="s">
        <v>18</v>
      </c>
      <c r="E4" s="6" t="s">
        <v>32</v>
      </c>
      <c r="F4" s="7" t="s">
        <v>37</v>
      </c>
      <c r="G4" s="6" t="s">
        <v>21</v>
      </c>
      <c r="H4" s="8" t="s">
        <v>34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38</v>
      </c>
      <c r="N4" s="12" t="s">
        <v>32</v>
      </c>
      <c r="O4" s="7" t="s">
        <v>39</v>
      </c>
      <c r="P4" s="13"/>
    </row>
    <row r="5" spans="1:16">
      <c r="A5" s="14" t="s">
        <v>40</v>
      </c>
      <c r="B5" s="4" t="s">
        <v>16</v>
      </c>
      <c r="C5" s="5" t="s">
        <v>30</v>
      </c>
      <c r="D5" s="6" t="s">
        <v>41</v>
      </c>
      <c r="E5" s="6" t="s">
        <v>42</v>
      </c>
      <c r="F5" s="7" t="s">
        <v>43</v>
      </c>
      <c r="G5" s="6" t="s">
        <v>21</v>
      </c>
      <c r="H5" s="8" t="s">
        <v>44</v>
      </c>
      <c r="I5" s="9" t="s">
        <v>45</v>
      </c>
      <c r="J5" s="10">
        <v>1.2E-2</v>
      </c>
      <c r="K5" s="6" t="s">
        <v>24</v>
      </c>
      <c r="L5" s="11">
        <v>0</v>
      </c>
      <c r="M5" s="12" t="s">
        <v>46</v>
      </c>
      <c r="N5" s="12" t="s">
        <v>42</v>
      </c>
      <c r="O5" s="7" t="s">
        <v>26</v>
      </c>
      <c r="P5" s="13"/>
    </row>
    <row r="6" spans="1:16">
      <c r="A6" s="14" t="s">
        <v>47</v>
      </c>
      <c r="B6" s="4" t="s">
        <v>16</v>
      </c>
      <c r="C6" s="5" t="s">
        <v>17</v>
      </c>
      <c r="D6" s="6" t="s">
        <v>18</v>
      </c>
      <c r="E6" s="6" t="s">
        <v>42</v>
      </c>
      <c r="F6" s="7" t="s">
        <v>48</v>
      </c>
      <c r="G6" s="6" t="s">
        <v>21</v>
      </c>
      <c r="H6" s="8" t="s">
        <v>44</v>
      </c>
      <c r="I6" s="9" t="s">
        <v>49</v>
      </c>
      <c r="J6" s="10">
        <v>0.01</v>
      </c>
      <c r="K6" s="6" t="s">
        <v>24</v>
      </c>
      <c r="L6" s="11">
        <v>0</v>
      </c>
      <c r="M6" s="12"/>
      <c r="N6" s="12"/>
      <c r="O6" s="7" t="s">
        <v>26</v>
      </c>
      <c r="P6" s="13"/>
    </row>
    <row r="7" spans="1:16">
      <c r="A7" s="14" t="s">
        <v>50</v>
      </c>
      <c r="B7" s="4" t="s">
        <v>16</v>
      </c>
      <c r="C7" s="5" t="s">
        <v>17</v>
      </c>
      <c r="D7" s="6" t="s">
        <v>18</v>
      </c>
      <c r="E7" s="6" t="s">
        <v>42</v>
      </c>
      <c r="F7" s="7" t="s">
        <v>48</v>
      </c>
      <c r="G7" s="6" t="s">
        <v>21</v>
      </c>
      <c r="H7" s="8" t="s">
        <v>44</v>
      </c>
      <c r="I7" s="9" t="s">
        <v>49</v>
      </c>
      <c r="J7" s="10">
        <v>0.01</v>
      </c>
      <c r="K7" s="6" t="s">
        <v>24</v>
      </c>
      <c r="L7" s="11">
        <v>0</v>
      </c>
      <c r="M7" s="12"/>
      <c r="N7" s="12"/>
      <c r="O7" s="7" t="s">
        <v>26</v>
      </c>
      <c r="P7" s="13"/>
    </row>
    <row r="8" spans="1:16">
      <c r="A8" s="14" t="s">
        <v>51</v>
      </c>
      <c r="B8" s="4" t="s">
        <v>16</v>
      </c>
      <c r="C8" s="5" t="s">
        <v>17</v>
      </c>
      <c r="D8" s="6" t="s">
        <v>18</v>
      </c>
      <c r="E8" s="6" t="s">
        <v>42</v>
      </c>
      <c r="F8" s="7" t="s">
        <v>52</v>
      </c>
      <c r="G8" s="6" t="s">
        <v>21</v>
      </c>
      <c r="H8" s="8" t="s">
        <v>44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53</v>
      </c>
      <c r="N8" s="12" t="s">
        <v>54</v>
      </c>
      <c r="O8" s="7" t="s">
        <v>39</v>
      </c>
      <c r="P8" s="13"/>
    </row>
    <row r="9" spans="1:16">
      <c r="A9" s="14" t="s">
        <v>55</v>
      </c>
      <c r="B9" s="4" t="s">
        <v>56</v>
      </c>
      <c r="C9" s="5" t="s">
        <v>17</v>
      </c>
      <c r="D9" s="6" t="s">
        <v>57</v>
      </c>
      <c r="E9" s="6" t="s">
        <v>32</v>
      </c>
      <c r="F9" s="7" t="s">
        <v>58</v>
      </c>
      <c r="G9" s="6" t="s">
        <v>21</v>
      </c>
      <c r="H9" s="8" t="s">
        <v>59</v>
      </c>
      <c r="I9" s="9" t="s">
        <v>23</v>
      </c>
      <c r="J9" s="10">
        <v>0.01</v>
      </c>
      <c r="K9" s="6" t="s">
        <v>24</v>
      </c>
      <c r="L9" s="11">
        <v>0</v>
      </c>
      <c r="M9" s="12" t="s">
        <v>60</v>
      </c>
      <c r="N9" s="12" t="s">
        <v>32</v>
      </c>
      <c r="O9" s="7" t="s">
        <v>26</v>
      </c>
      <c r="P9" s="13"/>
    </row>
    <row r="10" spans="1:16">
      <c r="A10" s="14" t="s">
        <v>61</v>
      </c>
      <c r="B10" s="4" t="s">
        <v>16</v>
      </c>
      <c r="C10" s="5" t="s">
        <v>17</v>
      </c>
      <c r="D10" s="6" t="s">
        <v>18</v>
      </c>
      <c r="E10" s="6" t="s">
        <v>32</v>
      </c>
      <c r="F10" s="7" t="s">
        <v>62</v>
      </c>
      <c r="G10" s="6" t="s">
        <v>21</v>
      </c>
      <c r="H10" s="8" t="s">
        <v>63</v>
      </c>
      <c r="I10" s="9" t="s">
        <v>49</v>
      </c>
      <c r="J10" s="10">
        <v>0.01</v>
      </c>
      <c r="K10" s="6" t="s">
        <v>24</v>
      </c>
      <c r="L10" s="11">
        <v>0</v>
      </c>
      <c r="M10" s="12"/>
      <c r="N10" s="12"/>
      <c r="O10" s="7"/>
      <c r="P10" s="13"/>
    </row>
    <row r="11" spans="1:16">
      <c r="A11" s="14" t="s">
        <v>64</v>
      </c>
      <c r="B11" s="4" t="s">
        <v>65</v>
      </c>
      <c r="C11" s="15" t="s">
        <v>30</v>
      </c>
      <c r="D11" s="6" t="s">
        <v>18</v>
      </c>
      <c r="E11" s="6" t="s">
        <v>32</v>
      </c>
      <c r="F11" s="7" t="s">
        <v>66</v>
      </c>
      <c r="G11" s="6" t="s">
        <v>21</v>
      </c>
      <c r="H11" s="8" t="s">
        <v>67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68</v>
      </c>
      <c r="N11" s="12" t="s">
        <v>69</v>
      </c>
      <c r="O11" s="7" t="s">
        <v>39</v>
      </c>
      <c r="P11" s="13"/>
    </row>
    <row r="12" spans="1:16">
      <c r="A12" s="14" t="s">
        <v>70</v>
      </c>
      <c r="B12" s="4" t="s">
        <v>71</v>
      </c>
      <c r="C12" s="5" t="s">
        <v>17</v>
      </c>
      <c r="D12" s="6" t="s">
        <v>18</v>
      </c>
      <c r="E12" s="6" t="s">
        <v>19</v>
      </c>
      <c r="F12" s="7" t="s">
        <v>72</v>
      </c>
      <c r="G12" s="6" t="s">
        <v>21</v>
      </c>
      <c r="H12" s="8" t="s">
        <v>67</v>
      </c>
      <c r="I12" s="9" t="s">
        <v>73</v>
      </c>
      <c r="J12" s="10">
        <v>1.4999999999999999E-2</v>
      </c>
      <c r="K12" s="6" t="s">
        <v>24</v>
      </c>
      <c r="L12" s="11">
        <v>0</v>
      </c>
      <c r="M12" s="12"/>
      <c r="N12" s="12"/>
      <c r="O12" s="7" t="s">
        <v>26</v>
      </c>
      <c r="P12" s="13"/>
    </row>
    <row r="13" spans="1:16">
      <c r="A13" s="14" t="s">
        <v>74</v>
      </c>
      <c r="B13" s="4" t="s">
        <v>16</v>
      </c>
      <c r="C13" s="5" t="s">
        <v>17</v>
      </c>
      <c r="D13" s="6" t="s">
        <v>18</v>
      </c>
      <c r="E13" s="6" t="s">
        <v>19</v>
      </c>
      <c r="F13" s="7" t="s">
        <v>20</v>
      </c>
      <c r="G13" s="6" t="s">
        <v>21</v>
      </c>
      <c r="H13" s="8" t="s">
        <v>67</v>
      </c>
      <c r="I13" s="9" t="s">
        <v>75</v>
      </c>
      <c r="J13" s="10">
        <v>1.2E-2</v>
      </c>
      <c r="K13" s="6" t="s">
        <v>24</v>
      </c>
      <c r="L13" s="11">
        <v>0</v>
      </c>
      <c r="M13" s="12" t="s">
        <v>76</v>
      </c>
      <c r="N13" s="12" t="s">
        <v>77</v>
      </c>
      <c r="O13" s="7" t="s">
        <v>26</v>
      </c>
      <c r="P13" s="13"/>
    </row>
    <row r="14" spans="1:16">
      <c r="A14" s="14" t="s">
        <v>78</v>
      </c>
      <c r="B14" s="4" t="s">
        <v>79</v>
      </c>
      <c r="C14" s="5" t="s">
        <v>17</v>
      </c>
      <c r="D14" s="6" t="s">
        <v>18</v>
      </c>
      <c r="E14" s="6" t="s">
        <v>19</v>
      </c>
      <c r="F14" s="7" t="s">
        <v>72</v>
      </c>
      <c r="G14" s="6" t="s">
        <v>21</v>
      </c>
      <c r="H14" s="8" t="s">
        <v>67</v>
      </c>
      <c r="I14" s="9" t="s">
        <v>23</v>
      </c>
      <c r="J14" s="10">
        <v>1.2E-2</v>
      </c>
      <c r="K14" s="6" t="s">
        <v>24</v>
      </c>
      <c r="L14" s="11">
        <v>0</v>
      </c>
      <c r="M14" s="12"/>
      <c r="N14" s="12"/>
      <c r="O14" s="7"/>
      <c r="P14" s="13"/>
    </row>
    <row r="15" spans="1:16">
      <c r="A15" s="14" t="s">
        <v>80</v>
      </c>
      <c r="B15" s="4" t="s">
        <v>16</v>
      </c>
      <c r="C15" s="5" t="s">
        <v>17</v>
      </c>
      <c r="D15" s="6" t="s">
        <v>81</v>
      </c>
      <c r="E15" s="6" t="s">
        <v>19</v>
      </c>
      <c r="F15" s="7" t="s">
        <v>82</v>
      </c>
      <c r="G15" s="6" t="s">
        <v>21</v>
      </c>
      <c r="H15" s="8" t="s">
        <v>67</v>
      </c>
      <c r="I15" s="9" t="s">
        <v>75</v>
      </c>
      <c r="J15" s="10">
        <v>1.2E-2</v>
      </c>
      <c r="K15" s="6" t="s">
        <v>24</v>
      </c>
      <c r="L15" s="11">
        <v>0</v>
      </c>
      <c r="M15" s="12" t="s">
        <v>83</v>
      </c>
      <c r="N15" s="12" t="s">
        <v>77</v>
      </c>
      <c r="O15" s="7" t="s">
        <v>26</v>
      </c>
      <c r="P15" s="13"/>
    </row>
    <row r="16" spans="1:16">
      <c r="A16" s="14" t="s">
        <v>84</v>
      </c>
      <c r="B16" s="4" t="s">
        <v>85</v>
      </c>
      <c r="C16" s="5" t="s">
        <v>17</v>
      </c>
      <c r="D16" s="6" t="s">
        <v>18</v>
      </c>
      <c r="E16" s="6" t="s">
        <v>19</v>
      </c>
      <c r="F16" s="7" t="s">
        <v>72</v>
      </c>
      <c r="G16" s="6" t="s">
        <v>21</v>
      </c>
      <c r="H16" s="8" t="s">
        <v>67</v>
      </c>
      <c r="I16" s="9" t="s">
        <v>73</v>
      </c>
      <c r="J16" s="10">
        <v>1.4999999999999999E-2</v>
      </c>
      <c r="K16" s="6" t="s">
        <v>24</v>
      </c>
      <c r="L16" s="11">
        <v>0</v>
      </c>
      <c r="M16" s="12"/>
      <c r="N16" s="12"/>
      <c r="O16" s="7" t="s">
        <v>26</v>
      </c>
      <c r="P16" s="13"/>
    </row>
    <row r="17" spans="1:16">
      <c r="A17" s="14" t="s">
        <v>86</v>
      </c>
      <c r="B17" s="4" t="s">
        <v>87</v>
      </c>
      <c r="C17" s="5" t="s">
        <v>17</v>
      </c>
      <c r="D17" s="6" t="s">
        <v>18</v>
      </c>
      <c r="E17" s="6" t="s">
        <v>19</v>
      </c>
      <c r="F17" s="7" t="s">
        <v>72</v>
      </c>
      <c r="G17" s="6" t="s">
        <v>21</v>
      </c>
      <c r="H17" s="8" t="s">
        <v>67</v>
      </c>
      <c r="I17" s="9" t="s">
        <v>73</v>
      </c>
      <c r="J17" s="10">
        <v>1.4999999999999999E-2</v>
      </c>
      <c r="K17" s="6" t="s">
        <v>24</v>
      </c>
      <c r="L17" s="11">
        <v>0</v>
      </c>
      <c r="M17" s="12"/>
      <c r="N17" s="12"/>
      <c r="O17" s="7" t="s">
        <v>26</v>
      </c>
      <c r="P17" s="13"/>
    </row>
    <row r="18" spans="1:16">
      <c r="A18" s="14" t="s">
        <v>88</v>
      </c>
      <c r="B18" s="4" t="s">
        <v>89</v>
      </c>
      <c r="C18" s="5" t="s">
        <v>30</v>
      </c>
      <c r="D18" s="6" t="s">
        <v>18</v>
      </c>
      <c r="E18" s="6" t="s">
        <v>42</v>
      </c>
      <c r="F18" s="7" t="s">
        <v>90</v>
      </c>
      <c r="G18" s="6" t="s">
        <v>21</v>
      </c>
      <c r="H18" s="8" t="s">
        <v>67</v>
      </c>
      <c r="I18" s="9" t="s">
        <v>23</v>
      </c>
      <c r="J18" s="10">
        <v>1.2E-2</v>
      </c>
      <c r="K18" s="6" t="s">
        <v>24</v>
      </c>
      <c r="L18" s="11">
        <v>0</v>
      </c>
      <c r="M18" s="12" t="s">
        <v>91</v>
      </c>
      <c r="N18" s="12" t="s">
        <v>92</v>
      </c>
      <c r="O18" s="7" t="s">
        <v>39</v>
      </c>
      <c r="P18" s="13"/>
    </row>
    <row r="19" spans="1:16">
      <c r="A19" s="14" t="s">
        <v>93</v>
      </c>
      <c r="B19" s="4" t="s">
        <v>94</v>
      </c>
      <c r="C19" s="5" t="s">
        <v>30</v>
      </c>
      <c r="D19" s="6" t="s">
        <v>18</v>
      </c>
      <c r="E19" s="6" t="s">
        <v>42</v>
      </c>
      <c r="F19" s="7" t="s">
        <v>90</v>
      </c>
      <c r="G19" s="6" t="s">
        <v>21</v>
      </c>
      <c r="H19" s="8" t="s">
        <v>67</v>
      </c>
      <c r="I19" s="9" t="s">
        <v>23</v>
      </c>
      <c r="J19" s="10">
        <v>1.2E-2</v>
      </c>
      <c r="K19" s="6" t="s">
        <v>24</v>
      </c>
      <c r="L19" s="11">
        <v>0</v>
      </c>
      <c r="M19" s="12" t="s">
        <v>95</v>
      </c>
      <c r="N19" s="12" t="s">
        <v>42</v>
      </c>
      <c r="O19" s="7" t="s">
        <v>39</v>
      </c>
      <c r="P19" s="13"/>
    </row>
    <row r="20" spans="1:16">
      <c r="A20" s="14" t="s">
        <v>96</v>
      </c>
      <c r="B20" s="4" t="s">
        <v>97</v>
      </c>
      <c r="C20" s="5" t="s">
        <v>17</v>
      </c>
      <c r="D20" s="6" t="s">
        <v>31</v>
      </c>
      <c r="E20" s="6" t="s">
        <v>32</v>
      </c>
      <c r="F20" s="7" t="s">
        <v>33</v>
      </c>
      <c r="G20" s="6" t="s">
        <v>21</v>
      </c>
      <c r="H20" s="8" t="s">
        <v>67</v>
      </c>
      <c r="I20" s="9" t="s">
        <v>98</v>
      </c>
      <c r="J20" s="10">
        <v>1.2E-2</v>
      </c>
      <c r="K20" s="6" t="s">
        <v>99</v>
      </c>
      <c r="L20" s="11">
        <v>0.1</v>
      </c>
      <c r="M20" s="12" t="s">
        <v>100</v>
      </c>
      <c r="N20" s="12" t="s">
        <v>32</v>
      </c>
      <c r="O20" s="7" t="s">
        <v>26</v>
      </c>
      <c r="P20" s="13"/>
    </row>
    <row r="21" spans="1:16">
      <c r="A21" s="14" t="s">
        <v>101</v>
      </c>
      <c r="B21" s="4" t="s">
        <v>102</v>
      </c>
      <c r="C21" s="5" t="s">
        <v>30</v>
      </c>
      <c r="D21" s="6" t="s">
        <v>31</v>
      </c>
      <c r="E21" s="6" t="s">
        <v>32</v>
      </c>
      <c r="F21" s="7" t="s">
        <v>33</v>
      </c>
      <c r="G21" s="6" t="s">
        <v>21</v>
      </c>
      <c r="H21" s="8" t="s">
        <v>67</v>
      </c>
      <c r="I21" s="9" t="s">
        <v>98</v>
      </c>
      <c r="J21" s="10">
        <v>1.2E-2</v>
      </c>
      <c r="K21" s="6" t="s">
        <v>99</v>
      </c>
      <c r="L21" s="11">
        <v>0.1</v>
      </c>
      <c r="M21" s="12" t="s">
        <v>103</v>
      </c>
      <c r="N21" s="12" t="s">
        <v>104</v>
      </c>
      <c r="O21" s="7" t="s">
        <v>26</v>
      </c>
      <c r="P21" s="13"/>
    </row>
  </sheetData>
  <customSheetViews>
    <customSheetView guid="{A7E3756F-4735-4193-BD6C-0DD9D50A409B}" filter="1" showAutoFilter="1">
      <pageMargins left="0.511811024" right="0.511811024" top="0.78740157499999996" bottom="0.78740157499999996" header="0.31496062000000002" footer="0.31496062000000002"/>
      <autoFilter ref="A1:P1" xr:uid="{94C9F28C-AE52-4ECC-AA21-3242BAFFE8F1}"/>
    </customSheetView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A1:I1" xr:uid="{B8FC1096-9961-4CDB-8713-5E68F46E03CE}"/>
    </customSheetView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A1:P1" xr:uid="{F870A4FD-D6F9-4969-A489-869939972044}"/>
    </customSheetView>
    <customSheetView guid="{4339B45C-3CF9-4C52-B4BE-BAB66EF4F99C}" filter="1" showAutoFilter="1">
      <pageMargins left="0.511811024" right="0.511811024" top="0.78740157499999996" bottom="0.78740157499999996" header="0.31496062000000002" footer="0.31496062000000002"/>
      <autoFilter ref="A1:P1" xr:uid="{F62AAEBF-506C-4938-9679-DC347AF6A2FA}"/>
    </customSheetView>
    <customSheetView guid="{7BD217EE-5EBD-4C66-91CA-3D52E2F0554D}" filter="1" showAutoFilter="1">
      <pageMargins left="0.511811024" right="0.511811024" top="0.78740157499999996" bottom="0.78740157499999996" header="0.31496062000000002" footer="0.31496062000000002"/>
      <autoFilter ref="C1" xr:uid="{42196064-F1A0-4F31-A715-7FE5A072B075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1">
    <cfRule type="notContainsBlanks" dxfId="274" priority="1">
      <formula>LEN(TRIM(O2))&gt;0</formula>
    </cfRule>
  </conditionalFormatting>
  <dataValidations count="5">
    <dataValidation type="list" allowBlank="1" showErrorMessage="1" sqref="O2:O21" xr:uid="{00000000-0002-0000-0000-000000000000}">
      <formula1>"Conservador,Moderado,Arrojado"</formula1>
    </dataValidation>
    <dataValidation type="list" allowBlank="1" showErrorMessage="1" sqref="G2:G21" xr:uid="{00000000-0002-0000-0000-000001000000}">
      <formula1>"PIPE,EMAIL"</formula1>
    </dataValidation>
    <dataValidation type="list" allowBlank="1" showErrorMessage="1" sqref="D2:D21" xr:uid="{00000000-0002-0000-0000-000002000000}">
      <formula1>"Bluemetrix,Bluemetrix (MI),VcInvest,Voga,Altum,Poupinvista,Solution For Life"</formula1>
    </dataValidation>
    <dataValidation type="list" allowBlank="1" showErrorMessage="1" sqref="H2:H21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1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105</v>
      </c>
      <c r="B1" s="664"/>
      <c r="C1" s="664"/>
      <c r="D1" s="664"/>
      <c r="E1" s="664"/>
      <c r="F1" s="664"/>
      <c r="G1" s="17" t="s">
        <v>106</v>
      </c>
      <c r="H1" s="665" t="s">
        <v>107</v>
      </c>
      <c r="I1" s="664"/>
      <c r="J1" s="663" t="s">
        <v>105</v>
      </c>
      <c r="K1" s="664"/>
      <c r="L1" s="664"/>
      <c r="M1" s="664"/>
      <c r="N1" s="664"/>
      <c r="O1" s="664"/>
      <c r="P1" s="664"/>
      <c r="Q1" s="17" t="s">
        <v>106</v>
      </c>
      <c r="R1" s="19" t="s">
        <v>105</v>
      </c>
      <c r="S1" s="20" t="s">
        <v>108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109</v>
      </c>
      <c r="AD1" s="21" t="s">
        <v>109</v>
      </c>
      <c r="AE1" s="21" t="s">
        <v>109</v>
      </c>
      <c r="AF1" s="21" t="s">
        <v>109</v>
      </c>
      <c r="AG1" s="21" t="s">
        <v>109</v>
      </c>
      <c r="AH1" s="21" t="s">
        <v>109</v>
      </c>
      <c r="AI1" s="21" t="s">
        <v>109</v>
      </c>
      <c r="AJ1" s="21" t="s">
        <v>109</v>
      </c>
      <c r="AK1" s="21" t="s">
        <v>109</v>
      </c>
      <c r="AL1" s="21" t="s">
        <v>109</v>
      </c>
      <c r="AM1" s="21" t="s">
        <v>109</v>
      </c>
      <c r="AN1" s="21" t="s">
        <v>109</v>
      </c>
      <c r="AO1" s="21" t="s">
        <v>109</v>
      </c>
      <c r="AP1" s="21" t="s">
        <v>109</v>
      </c>
      <c r="AQ1" s="21" t="s">
        <v>109</v>
      </c>
      <c r="AR1" s="21" t="s">
        <v>109</v>
      </c>
      <c r="AS1" s="21" t="s">
        <v>109</v>
      </c>
      <c r="AT1" s="21" t="s">
        <v>109</v>
      </c>
      <c r="AU1" s="21" t="s">
        <v>109</v>
      </c>
      <c r="AV1" s="21" t="s">
        <v>109</v>
      </c>
      <c r="AW1" s="21" t="s">
        <v>109</v>
      </c>
      <c r="AX1" s="21" t="s">
        <v>109</v>
      </c>
      <c r="AY1" s="21" t="s">
        <v>109</v>
      </c>
      <c r="AZ1" s="21" t="s">
        <v>109</v>
      </c>
      <c r="BA1" s="21" t="s">
        <v>109</v>
      </c>
      <c r="BB1" s="21" t="s">
        <v>109</v>
      </c>
      <c r="BC1" s="21" t="s">
        <v>109</v>
      </c>
      <c r="BD1" s="21" t="s">
        <v>109</v>
      </c>
      <c r="BE1" s="21" t="s">
        <v>109</v>
      </c>
    </row>
    <row r="2" spans="1:57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128</v>
      </c>
      <c r="AD2" s="22" t="s">
        <v>129</v>
      </c>
      <c r="AE2" s="22" t="s">
        <v>130</v>
      </c>
      <c r="AF2" s="22" t="s">
        <v>131</v>
      </c>
      <c r="AG2" s="22" t="s">
        <v>132</v>
      </c>
      <c r="AH2" s="22" t="s">
        <v>133</v>
      </c>
      <c r="AI2" s="22" t="s">
        <v>134</v>
      </c>
      <c r="AJ2" s="22" t="s">
        <v>135</v>
      </c>
      <c r="AK2" s="22" t="s">
        <v>136</v>
      </c>
      <c r="AL2" s="22" t="s">
        <v>137</v>
      </c>
      <c r="AM2" s="22" t="s">
        <v>138</v>
      </c>
      <c r="AN2" s="22" t="s">
        <v>139</v>
      </c>
      <c r="AO2" s="22" t="s">
        <v>140</v>
      </c>
      <c r="AP2" s="22" t="s">
        <v>141</v>
      </c>
      <c r="AQ2" s="22" t="s">
        <v>142</v>
      </c>
      <c r="AR2" s="22" t="s">
        <v>143</v>
      </c>
      <c r="AS2" s="22" t="s">
        <v>144</v>
      </c>
      <c r="AT2" s="22" t="s">
        <v>145</v>
      </c>
      <c r="AU2" s="22" t="s">
        <v>146</v>
      </c>
      <c r="AV2" s="22" t="s">
        <v>147</v>
      </c>
      <c r="AW2" s="22" t="s">
        <v>148</v>
      </c>
      <c r="AX2" s="22" t="s">
        <v>149</v>
      </c>
      <c r="AY2" s="22" t="s">
        <v>150</v>
      </c>
      <c r="AZ2" s="22" t="s">
        <v>151</v>
      </c>
      <c r="BA2" s="22" t="s">
        <v>152</v>
      </c>
      <c r="BB2" s="22" t="s">
        <v>153</v>
      </c>
      <c r="BC2" s="22" t="s">
        <v>154</v>
      </c>
      <c r="BD2" s="22" t="s">
        <v>155</v>
      </c>
      <c r="BE2" s="22" t="s">
        <v>156</v>
      </c>
    </row>
    <row r="3" spans="1:57" ht="15.75" customHeight="1">
      <c r="A3" s="25" t="s">
        <v>17</v>
      </c>
      <c r="B3" s="3" t="s">
        <v>157</v>
      </c>
      <c r="C3" s="4" t="s">
        <v>158</v>
      </c>
      <c r="D3" s="7" t="s">
        <v>159</v>
      </c>
      <c r="E3" s="7" t="s">
        <v>32</v>
      </c>
      <c r="F3" s="7" t="s">
        <v>160</v>
      </c>
      <c r="G3" s="7" t="e">
        <f t="shared" ref="G3:G257" ca="1" si="0">_xludf.IFS($BE$3:$BE$932&lt;=500000,"Breno",$BE$3:$BE$932&lt;=20000000,"Bruno",$BE$3:$BE$932="","")</f>
        <v>#NAME?</v>
      </c>
      <c r="H3" s="26" t="s">
        <v>161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98</v>
      </c>
      <c r="N3" s="28">
        <v>1.2E-2</v>
      </c>
      <c r="O3" s="7" t="s">
        <v>99</v>
      </c>
      <c r="P3" s="29">
        <v>0.1</v>
      </c>
      <c r="Q3" s="30"/>
      <c r="R3" s="30" t="s">
        <v>162</v>
      </c>
      <c r="S3" s="7" t="s">
        <v>163</v>
      </c>
      <c r="T3" s="7" t="s">
        <v>164</v>
      </c>
      <c r="U3" s="7" t="s">
        <v>32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165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166</v>
      </c>
      <c r="C4" s="4" t="s">
        <v>167</v>
      </c>
      <c r="D4" s="7" t="s">
        <v>168</v>
      </c>
      <c r="E4" s="7" t="s">
        <v>42</v>
      </c>
      <c r="F4" s="7" t="s">
        <v>169</v>
      </c>
      <c r="G4" s="7" t="e">
        <f t="shared" ca="1" si="0"/>
        <v>#NAME?</v>
      </c>
      <c r="H4" s="26" t="s">
        <v>170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171</v>
      </c>
      <c r="R4" s="30"/>
      <c r="S4" s="7" t="s">
        <v>163</v>
      </c>
      <c r="T4" s="7" t="s">
        <v>172</v>
      </c>
      <c r="U4" s="7" t="s">
        <v>42</v>
      </c>
      <c r="V4" s="26" t="e">
        <f t="shared" ca="1" si="2"/>
        <v>#NAME?</v>
      </c>
      <c r="W4" s="7"/>
      <c r="X4" s="7" t="s">
        <v>39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173</v>
      </c>
      <c r="C5" s="4" t="s">
        <v>174</v>
      </c>
      <c r="D5" s="7" t="s">
        <v>57</v>
      </c>
      <c r="E5" s="7" t="s">
        <v>32</v>
      </c>
      <c r="F5" s="7" t="s">
        <v>175</v>
      </c>
      <c r="G5" s="7" t="e">
        <f t="shared" ca="1" si="0"/>
        <v>#NAME?</v>
      </c>
      <c r="H5" s="26" t="s">
        <v>170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98</v>
      </c>
      <c r="N5" s="28">
        <v>1.2E-2</v>
      </c>
      <c r="O5" s="7" t="s">
        <v>99</v>
      </c>
      <c r="P5" s="29">
        <v>0.1</v>
      </c>
      <c r="Q5" s="30"/>
      <c r="R5" s="30"/>
      <c r="S5" s="7" t="s">
        <v>163</v>
      </c>
      <c r="T5" s="7" t="s">
        <v>176</v>
      </c>
      <c r="U5" s="7" t="s">
        <v>32</v>
      </c>
      <c r="V5" s="26" t="e">
        <f t="shared" ca="1" si="2"/>
        <v>#NAME?</v>
      </c>
      <c r="W5" s="7"/>
      <c r="X5" s="7" t="s">
        <v>26</v>
      </c>
      <c r="Y5" s="31" t="s">
        <v>165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177</v>
      </c>
      <c r="C6" s="4" t="s">
        <v>178</v>
      </c>
      <c r="D6" s="7" t="s">
        <v>18</v>
      </c>
      <c r="E6" s="7" t="s">
        <v>42</v>
      </c>
      <c r="F6" s="7" t="s">
        <v>90</v>
      </c>
      <c r="G6" s="7" t="e">
        <f t="shared" ca="1" si="0"/>
        <v>#NAME?</v>
      </c>
      <c r="H6" s="26" t="s">
        <v>179</v>
      </c>
      <c r="I6" s="26" t="s">
        <v>180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163</v>
      </c>
      <c r="T6" s="7" t="s">
        <v>181</v>
      </c>
      <c r="U6" s="7" t="s">
        <v>42</v>
      </c>
      <c r="V6" s="26" t="e">
        <f t="shared" ca="1" si="2"/>
        <v>#NAME?</v>
      </c>
      <c r="W6" s="7"/>
      <c r="X6" s="7"/>
      <c r="Y6" s="31" t="s">
        <v>165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182</v>
      </c>
      <c r="C7" s="4" t="s">
        <v>183</v>
      </c>
      <c r="D7" s="7" t="s">
        <v>18</v>
      </c>
      <c r="E7" s="7" t="s">
        <v>42</v>
      </c>
      <c r="F7" s="7" t="s">
        <v>52</v>
      </c>
      <c r="G7" s="7" t="e">
        <f t="shared" ca="1" si="0"/>
        <v>#NAME?</v>
      </c>
      <c r="H7" s="26" t="s">
        <v>179</v>
      </c>
      <c r="I7" s="26" t="s">
        <v>180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184</v>
      </c>
      <c r="R7" s="30"/>
      <c r="S7" s="7" t="s">
        <v>163</v>
      </c>
      <c r="T7" s="7" t="s">
        <v>185</v>
      </c>
      <c r="U7" s="7" t="s">
        <v>42</v>
      </c>
      <c r="V7" s="26" t="e">
        <f t="shared" ca="1" si="2"/>
        <v>#NAME?</v>
      </c>
      <c r="W7" s="7"/>
      <c r="X7" s="7" t="s">
        <v>186</v>
      </c>
      <c r="Y7" s="31" t="s">
        <v>165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187</v>
      </c>
      <c r="C8" s="4" t="s">
        <v>188</v>
      </c>
      <c r="D8" s="7" t="s">
        <v>18</v>
      </c>
      <c r="E8" s="7" t="s">
        <v>32</v>
      </c>
      <c r="F8" s="7" t="s">
        <v>189</v>
      </c>
      <c r="G8" s="7" t="e">
        <f t="shared" ca="1" si="0"/>
        <v>#NAME?</v>
      </c>
      <c r="H8" s="26" t="s">
        <v>170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190</v>
      </c>
      <c r="N8" s="28">
        <v>0</v>
      </c>
      <c r="O8" s="7" t="s">
        <v>24</v>
      </c>
      <c r="P8" s="29">
        <v>0</v>
      </c>
      <c r="Q8" s="30"/>
      <c r="R8" s="30"/>
      <c r="S8" s="7" t="s">
        <v>163</v>
      </c>
      <c r="T8" s="7" t="s">
        <v>191</v>
      </c>
      <c r="U8" s="7" t="s">
        <v>32</v>
      </c>
      <c r="V8" s="26" t="e">
        <f t="shared" ca="1" si="2"/>
        <v>#NAME?</v>
      </c>
      <c r="W8" s="7"/>
      <c r="X8" s="7"/>
      <c r="Y8" s="31" t="s">
        <v>165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192</v>
      </c>
      <c r="C9" s="4" t="s">
        <v>193</v>
      </c>
      <c r="D9" s="7" t="s">
        <v>18</v>
      </c>
      <c r="E9" s="7" t="s">
        <v>42</v>
      </c>
      <c r="F9" s="7" t="s">
        <v>90</v>
      </c>
      <c r="G9" s="7" t="e">
        <f t="shared" ca="1" si="0"/>
        <v>#NAME?</v>
      </c>
      <c r="H9" s="26" t="s">
        <v>170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163</v>
      </c>
      <c r="T9" s="7" t="s">
        <v>194</v>
      </c>
      <c r="U9" s="7" t="s">
        <v>42</v>
      </c>
      <c r="V9" s="26" t="e">
        <f t="shared" ca="1" si="2"/>
        <v>#NAME?</v>
      </c>
      <c r="W9" s="7"/>
      <c r="X9" s="7"/>
      <c r="Y9" s="31" t="s">
        <v>165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195</v>
      </c>
      <c r="C10" s="4" t="s">
        <v>196</v>
      </c>
      <c r="D10" s="7" t="s">
        <v>41</v>
      </c>
      <c r="E10" s="7" t="s">
        <v>42</v>
      </c>
      <c r="F10" s="7" t="s">
        <v>43</v>
      </c>
      <c r="G10" s="7" t="e">
        <f t="shared" ca="1" si="0"/>
        <v>#NAME?</v>
      </c>
      <c r="H10" s="26" t="s">
        <v>170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163</v>
      </c>
      <c r="T10" s="7" t="s">
        <v>197</v>
      </c>
      <c r="U10" s="7" t="s">
        <v>42</v>
      </c>
      <c r="V10" s="26" t="e">
        <f t="shared" ca="1" si="2"/>
        <v>#NAME?</v>
      </c>
      <c r="W10" s="7"/>
      <c r="X10" s="7" t="s">
        <v>186</v>
      </c>
      <c r="Y10" s="31" t="s">
        <v>165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195</v>
      </c>
      <c r="C11" s="4" t="s">
        <v>198</v>
      </c>
      <c r="D11" s="7" t="s">
        <v>41</v>
      </c>
      <c r="E11" s="7" t="s">
        <v>42</v>
      </c>
      <c r="F11" s="7" t="s">
        <v>43</v>
      </c>
      <c r="G11" s="7" t="e">
        <f t="shared" ca="1" si="0"/>
        <v>#NAME?</v>
      </c>
      <c r="H11" s="26" t="s">
        <v>179</v>
      </c>
      <c r="I11" s="26" t="s">
        <v>180</v>
      </c>
      <c r="J11" s="7" t="s">
        <v>199</v>
      </c>
      <c r="K11" s="27">
        <v>45450</v>
      </c>
      <c r="L11" s="7"/>
      <c r="M11" s="7" t="s">
        <v>200</v>
      </c>
      <c r="N11" s="28">
        <v>2.5000000000000001E-2</v>
      </c>
      <c r="O11" s="7" t="s">
        <v>201</v>
      </c>
      <c r="P11" s="29">
        <v>0.2</v>
      </c>
      <c r="Q11" s="30"/>
      <c r="R11" s="30"/>
      <c r="S11" s="7" t="s">
        <v>163</v>
      </c>
      <c r="T11" s="7" t="s">
        <v>197</v>
      </c>
      <c r="U11" s="7" t="s">
        <v>42</v>
      </c>
      <c r="V11" s="26" t="e">
        <f t="shared" ca="1" si="2"/>
        <v>#NAME?</v>
      </c>
      <c r="W11" s="7"/>
      <c r="X11" s="7" t="s">
        <v>186</v>
      </c>
      <c r="Y11" s="31" t="s">
        <v>165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202</v>
      </c>
      <c r="C12" s="37" t="s">
        <v>203</v>
      </c>
      <c r="D12" s="7" t="s">
        <v>81</v>
      </c>
      <c r="E12" s="7" t="s">
        <v>19</v>
      </c>
      <c r="F12" s="7" t="s">
        <v>204</v>
      </c>
      <c r="G12" s="7" t="e">
        <f t="shared" ca="1" si="0"/>
        <v>#NAME?</v>
      </c>
      <c r="H12" s="26" t="s">
        <v>179</v>
      </c>
      <c r="I12" s="26" t="s">
        <v>205</v>
      </c>
      <c r="J12" s="7" t="s">
        <v>199</v>
      </c>
      <c r="K12" s="27">
        <v>45582</v>
      </c>
      <c r="L12" s="7"/>
      <c r="M12" s="7" t="s">
        <v>98</v>
      </c>
      <c r="N12" s="28">
        <v>1.2E-2</v>
      </c>
      <c r="O12" s="7" t="s">
        <v>99</v>
      </c>
      <c r="P12" s="29">
        <v>0.1</v>
      </c>
      <c r="Q12" s="30" t="s">
        <v>206</v>
      </c>
      <c r="R12" s="30"/>
      <c r="S12" s="7" t="s">
        <v>207</v>
      </c>
      <c r="T12" s="7" t="s">
        <v>208</v>
      </c>
      <c r="U12" s="7" t="s">
        <v>209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210</v>
      </c>
      <c r="C13" s="38" t="s">
        <v>211</v>
      </c>
      <c r="D13" s="7" t="s">
        <v>18</v>
      </c>
      <c r="E13" s="7" t="s">
        <v>42</v>
      </c>
      <c r="F13" s="7" t="s">
        <v>90</v>
      </c>
      <c r="G13" s="7" t="e">
        <f t="shared" ca="1" si="0"/>
        <v>#NAME?</v>
      </c>
      <c r="H13" s="26" t="s">
        <v>170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212</v>
      </c>
      <c r="N13" s="28">
        <v>1.2E-2</v>
      </c>
      <c r="O13" s="7" t="s">
        <v>99</v>
      </c>
      <c r="P13" s="29">
        <v>0.1</v>
      </c>
      <c r="Q13" s="30"/>
      <c r="R13" s="30"/>
      <c r="S13" s="7" t="s">
        <v>163</v>
      </c>
      <c r="T13" s="6" t="s">
        <v>213</v>
      </c>
      <c r="U13" s="7" t="s">
        <v>42</v>
      </c>
      <c r="V13" s="26" t="e">
        <f t="shared" ca="1" si="2"/>
        <v>#NAME?</v>
      </c>
      <c r="W13" s="7"/>
      <c r="X13" s="7"/>
      <c r="Y13" s="31" t="s">
        <v>165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214</v>
      </c>
      <c r="C14" s="38" t="s">
        <v>215</v>
      </c>
      <c r="D14" s="7" t="s">
        <v>31</v>
      </c>
      <c r="E14" s="7" t="s">
        <v>32</v>
      </c>
      <c r="F14" s="7" t="s">
        <v>216</v>
      </c>
      <c r="G14" s="7" t="e">
        <f t="shared" ca="1" si="0"/>
        <v>#NAME?</v>
      </c>
      <c r="H14" s="26" t="s">
        <v>170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163</v>
      </c>
      <c r="T14" s="6" t="s">
        <v>217</v>
      </c>
      <c r="U14" s="7" t="s">
        <v>32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218</v>
      </c>
      <c r="C15" s="4" t="s">
        <v>219</v>
      </c>
      <c r="D15" s="7" t="s">
        <v>18</v>
      </c>
      <c r="E15" s="7" t="s">
        <v>32</v>
      </c>
      <c r="F15" s="7" t="s">
        <v>220</v>
      </c>
      <c r="G15" s="7" t="e">
        <f t="shared" ca="1" si="0"/>
        <v>#NAME?</v>
      </c>
      <c r="H15" s="26" t="s">
        <v>170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221</v>
      </c>
      <c r="N15" s="28">
        <v>1.4999999999999999E-2</v>
      </c>
      <c r="O15" s="7" t="s">
        <v>24</v>
      </c>
      <c r="P15" s="29">
        <v>0</v>
      </c>
      <c r="Q15" s="30" t="s">
        <v>222</v>
      </c>
      <c r="R15" s="30"/>
      <c r="S15" s="7" t="s">
        <v>163</v>
      </c>
      <c r="T15" s="7" t="s">
        <v>223</v>
      </c>
      <c r="U15" s="7" t="s">
        <v>32</v>
      </c>
      <c r="V15" s="26" t="e">
        <f t="shared" ca="1" si="2"/>
        <v>#NAME?</v>
      </c>
      <c r="W15" s="7"/>
      <c r="X15" s="7"/>
      <c r="Y15" s="31" t="s">
        <v>165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224</v>
      </c>
      <c r="C16" s="4" t="s">
        <v>225</v>
      </c>
      <c r="D16" s="7" t="s">
        <v>159</v>
      </c>
      <c r="E16" s="7" t="s">
        <v>32</v>
      </c>
      <c r="F16" s="7" t="s">
        <v>226</v>
      </c>
      <c r="G16" s="7" t="e">
        <f t="shared" ca="1" si="0"/>
        <v>#NAME?</v>
      </c>
      <c r="H16" s="26" t="s">
        <v>179</v>
      </c>
      <c r="I16" s="26" t="s">
        <v>205</v>
      </c>
      <c r="J16" s="7" t="str">
        <f t="shared" si="3"/>
        <v>Sim</v>
      </c>
      <c r="K16" s="27">
        <v>45279</v>
      </c>
      <c r="L16" s="7"/>
      <c r="M16" s="7" t="s">
        <v>227</v>
      </c>
      <c r="N16" s="28">
        <v>3.0000000000000001E-3</v>
      </c>
      <c r="O16" s="7" t="s">
        <v>24</v>
      </c>
      <c r="P16" s="29">
        <v>0</v>
      </c>
      <c r="Q16" s="30" t="s">
        <v>228</v>
      </c>
      <c r="R16" s="39"/>
      <c r="S16" s="7" t="s">
        <v>163</v>
      </c>
      <c r="T16" s="7" t="s">
        <v>229</v>
      </c>
      <c r="U16" s="7" t="s">
        <v>230</v>
      </c>
      <c r="V16" s="26" t="e">
        <f t="shared" ca="1" si="2"/>
        <v>#NAME?</v>
      </c>
      <c r="W16" s="7"/>
      <c r="X16" s="7"/>
      <c r="Y16" s="31" t="s">
        <v>165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231</v>
      </c>
      <c r="C17" s="4" t="s">
        <v>232</v>
      </c>
      <c r="D17" s="7" t="s">
        <v>18</v>
      </c>
      <c r="E17" s="7" t="s">
        <v>32</v>
      </c>
      <c r="F17" s="7" t="s">
        <v>233</v>
      </c>
      <c r="G17" s="7" t="e">
        <f t="shared" ca="1" si="0"/>
        <v>#NAME?</v>
      </c>
      <c r="H17" s="26" t="s">
        <v>179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163</v>
      </c>
      <c r="T17" s="7" t="s">
        <v>234</v>
      </c>
      <c r="U17" s="7" t="s">
        <v>32</v>
      </c>
      <c r="V17" s="26" t="e">
        <f t="shared" ca="1" si="2"/>
        <v>#NAME?</v>
      </c>
      <c r="W17" s="7"/>
      <c r="X17" s="7"/>
      <c r="Y17" s="31" t="s">
        <v>165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235</v>
      </c>
      <c r="C18" s="4" t="s">
        <v>236</v>
      </c>
      <c r="D18" s="7" t="s">
        <v>18</v>
      </c>
      <c r="E18" s="7" t="s">
        <v>19</v>
      </c>
      <c r="F18" s="7" t="s">
        <v>72</v>
      </c>
      <c r="G18" s="7" t="e">
        <f t="shared" ca="1" si="0"/>
        <v>#NAME?</v>
      </c>
      <c r="H18" s="26" t="s">
        <v>161</v>
      </c>
      <c r="I18" s="26" t="s">
        <v>237</v>
      </c>
      <c r="J18" s="7" t="str">
        <f t="shared" si="3"/>
        <v>Não</v>
      </c>
      <c r="K18" s="27">
        <v>45544</v>
      </c>
      <c r="L18" s="7"/>
      <c r="M18" s="7" t="s">
        <v>227</v>
      </c>
      <c r="N18" s="28">
        <v>0</v>
      </c>
      <c r="O18" s="7" t="s">
        <v>24</v>
      </c>
      <c r="P18" s="29">
        <v>0</v>
      </c>
      <c r="Q18" s="30"/>
      <c r="R18" s="30" t="s">
        <v>238</v>
      </c>
      <c r="S18" s="7" t="s">
        <v>163</v>
      </c>
      <c r="T18" s="7" t="s">
        <v>239</v>
      </c>
      <c r="U18" s="7" t="s">
        <v>77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240</v>
      </c>
      <c r="C19" s="4" t="s">
        <v>241</v>
      </c>
      <c r="D19" s="7" t="s">
        <v>18</v>
      </c>
      <c r="E19" s="7" t="s">
        <v>32</v>
      </c>
      <c r="F19" s="7" t="s">
        <v>233</v>
      </c>
      <c r="G19" s="7" t="e">
        <f t="shared" ca="1" si="0"/>
        <v>#NAME?</v>
      </c>
      <c r="H19" s="26" t="s">
        <v>170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163</v>
      </c>
      <c r="T19" s="7" t="s">
        <v>242</v>
      </c>
      <c r="U19" s="7" t="s">
        <v>32</v>
      </c>
      <c r="V19" s="26" t="e">
        <f t="shared" ca="1" si="2"/>
        <v>#NAME?</v>
      </c>
      <c r="W19" s="7"/>
      <c r="X19" s="7"/>
      <c r="Y19" s="31" t="s">
        <v>165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243</v>
      </c>
      <c r="C20" s="4" t="s">
        <v>244</v>
      </c>
      <c r="D20" s="7" t="s">
        <v>18</v>
      </c>
      <c r="E20" s="7" t="s">
        <v>32</v>
      </c>
      <c r="F20" s="7" t="s">
        <v>233</v>
      </c>
      <c r="G20" s="7" t="e">
        <f t="shared" ca="1" si="0"/>
        <v>#NAME?</v>
      </c>
      <c r="H20" s="26" t="s">
        <v>179</v>
      </c>
      <c r="I20" s="26" t="s">
        <v>245</v>
      </c>
      <c r="J20" s="7" t="str">
        <f t="shared" si="3"/>
        <v>Não</v>
      </c>
      <c r="K20" s="27">
        <v>45356</v>
      </c>
      <c r="L20" s="7"/>
      <c r="M20" s="7" t="s">
        <v>98</v>
      </c>
      <c r="N20" s="28">
        <v>0.01</v>
      </c>
      <c r="O20" s="7" t="s">
        <v>99</v>
      </c>
      <c r="P20" s="29">
        <v>0.1</v>
      </c>
      <c r="Q20" s="30"/>
      <c r="R20" s="30"/>
      <c r="S20" s="7" t="s">
        <v>163</v>
      </c>
      <c r="T20" s="7" t="s">
        <v>242</v>
      </c>
      <c r="U20" s="7" t="s">
        <v>32</v>
      </c>
      <c r="V20" s="26" t="e">
        <f t="shared" ca="1" si="2"/>
        <v>#NAME?</v>
      </c>
      <c r="W20" s="7"/>
      <c r="X20" s="7"/>
      <c r="Y20" s="31" t="s">
        <v>165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246</v>
      </c>
      <c r="C21" s="4" t="s">
        <v>247</v>
      </c>
      <c r="D21" s="7" t="s">
        <v>159</v>
      </c>
      <c r="E21" s="7" t="s">
        <v>32</v>
      </c>
      <c r="F21" s="7" t="s">
        <v>160</v>
      </c>
      <c r="G21" s="7" t="e">
        <f t="shared" ca="1" si="0"/>
        <v>#NAME?</v>
      </c>
      <c r="H21" s="26" t="s">
        <v>161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248</v>
      </c>
      <c r="N21" s="28">
        <v>0.01</v>
      </c>
      <c r="O21" s="7" t="s">
        <v>24</v>
      </c>
      <c r="P21" s="29">
        <v>0</v>
      </c>
      <c r="Q21" s="30"/>
      <c r="R21" s="30"/>
      <c r="S21" s="7" t="s">
        <v>163</v>
      </c>
      <c r="T21" s="7" t="s">
        <v>249</v>
      </c>
      <c r="U21" s="7" t="s">
        <v>32</v>
      </c>
      <c r="V21" s="26" t="e">
        <f t="shared" ca="1" si="2"/>
        <v>#NAME?</v>
      </c>
      <c r="W21" s="7"/>
      <c r="X21" s="7"/>
      <c r="Y21" s="31" t="s">
        <v>165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250</v>
      </c>
      <c r="C22" s="4" t="s">
        <v>251</v>
      </c>
      <c r="D22" s="7" t="s">
        <v>18</v>
      </c>
      <c r="E22" s="7" t="s">
        <v>32</v>
      </c>
      <c r="F22" s="7" t="s">
        <v>220</v>
      </c>
      <c r="G22" s="7" t="e">
        <f t="shared" ca="1" si="0"/>
        <v>#NAME?</v>
      </c>
      <c r="H22" s="26" t="s">
        <v>170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163</v>
      </c>
      <c r="T22" s="7" t="s">
        <v>252</v>
      </c>
      <c r="U22" s="7" t="s">
        <v>32</v>
      </c>
      <c r="V22" s="26" t="e">
        <f t="shared" ca="1" si="2"/>
        <v>#NAME?</v>
      </c>
      <c r="W22" s="7"/>
      <c r="X22" s="7" t="s">
        <v>39</v>
      </c>
      <c r="Y22" s="31" t="s">
        <v>165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253</v>
      </c>
      <c r="C23" s="4" t="s">
        <v>254</v>
      </c>
      <c r="D23" s="7" t="s">
        <v>18</v>
      </c>
      <c r="E23" s="7" t="s">
        <v>32</v>
      </c>
      <c r="F23" s="7" t="s">
        <v>255</v>
      </c>
      <c r="G23" s="7" t="e">
        <f t="shared" ca="1" si="0"/>
        <v>#NAME?</v>
      </c>
      <c r="H23" s="26" t="s">
        <v>170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256</v>
      </c>
      <c r="R23" s="30"/>
      <c r="S23" s="7" t="s">
        <v>163</v>
      </c>
      <c r="T23" s="7" t="s">
        <v>257</v>
      </c>
      <c r="U23" s="7" t="s">
        <v>32</v>
      </c>
      <c r="V23" s="26" t="e">
        <f t="shared" ca="1" si="2"/>
        <v>#NAME?</v>
      </c>
      <c r="W23" s="7"/>
      <c r="X23" s="7"/>
      <c r="Y23" s="31" t="s">
        <v>165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258</v>
      </c>
      <c r="C24" s="4" t="s">
        <v>259</v>
      </c>
      <c r="D24" s="7" t="s">
        <v>18</v>
      </c>
      <c r="E24" s="7" t="s">
        <v>32</v>
      </c>
      <c r="F24" s="7" t="s">
        <v>220</v>
      </c>
      <c r="G24" s="7" t="e">
        <f t="shared" ca="1" si="0"/>
        <v>#NAME?</v>
      </c>
      <c r="H24" s="26" t="s">
        <v>170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260</v>
      </c>
      <c r="R24" s="30"/>
      <c r="S24" s="7" t="s">
        <v>163</v>
      </c>
      <c r="T24" s="7" t="s">
        <v>261</v>
      </c>
      <c r="U24" s="7" t="s">
        <v>32</v>
      </c>
      <c r="V24" s="26" t="e">
        <f t="shared" ca="1" si="2"/>
        <v>#NAME?</v>
      </c>
      <c r="W24" s="7"/>
      <c r="X24" s="7" t="s">
        <v>39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262</v>
      </c>
      <c r="C25" s="4" t="s">
        <v>263</v>
      </c>
      <c r="D25" s="7" t="s">
        <v>57</v>
      </c>
      <c r="E25" s="7" t="s">
        <v>32</v>
      </c>
      <c r="F25" s="7" t="s">
        <v>264</v>
      </c>
      <c r="G25" s="7" t="e">
        <f t="shared" ca="1" si="0"/>
        <v>#NAME?</v>
      </c>
      <c r="H25" s="26" t="s">
        <v>179</v>
      </c>
      <c r="I25" s="26" t="s">
        <v>265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163</v>
      </c>
      <c r="T25" s="7" t="s">
        <v>266</v>
      </c>
      <c r="U25" s="7" t="s">
        <v>32</v>
      </c>
      <c r="V25" s="26" t="e">
        <f t="shared" ca="1" si="2"/>
        <v>#NAME?</v>
      </c>
      <c r="W25" s="7"/>
      <c r="X25" s="7"/>
      <c r="Y25" s="31" t="s">
        <v>165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267</v>
      </c>
      <c r="C26" s="4" t="s">
        <v>268</v>
      </c>
      <c r="D26" s="7" t="s">
        <v>18</v>
      </c>
      <c r="E26" s="7" t="s">
        <v>19</v>
      </c>
      <c r="F26" s="7" t="s">
        <v>72</v>
      </c>
      <c r="G26" s="7" t="e">
        <f t="shared" ca="1" si="0"/>
        <v>#NAME?</v>
      </c>
      <c r="H26" s="26" t="s">
        <v>179</v>
      </c>
      <c r="I26" s="26" t="s">
        <v>265</v>
      </c>
      <c r="J26" s="7" t="str">
        <f t="shared" si="3"/>
        <v>Não</v>
      </c>
      <c r="K26" s="27">
        <v>45166</v>
      </c>
      <c r="L26" s="27"/>
      <c r="M26" s="7" t="s">
        <v>221</v>
      </c>
      <c r="N26" s="28">
        <v>1.4999999999999999E-2</v>
      </c>
      <c r="O26" s="7" t="s">
        <v>99</v>
      </c>
      <c r="P26" s="29">
        <v>0.1</v>
      </c>
      <c r="Q26" s="30"/>
      <c r="R26" s="30" t="s">
        <v>269</v>
      </c>
      <c r="S26" s="7" t="s">
        <v>163</v>
      </c>
      <c r="T26" s="7" t="s">
        <v>270</v>
      </c>
      <c r="U26" s="7" t="s">
        <v>77</v>
      </c>
      <c r="V26" s="26" t="e">
        <f t="shared" ca="1" si="2"/>
        <v>#NAME?</v>
      </c>
      <c r="W26" s="7"/>
      <c r="X26" s="7"/>
      <c r="Y26" s="31" t="s">
        <v>165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271</v>
      </c>
      <c r="C27" s="41" t="s">
        <v>272</v>
      </c>
      <c r="D27" s="7" t="s">
        <v>57</v>
      </c>
      <c r="E27" s="7" t="s">
        <v>32</v>
      </c>
      <c r="F27" s="7" t="s">
        <v>273</v>
      </c>
      <c r="G27" s="7" t="e">
        <f t="shared" ca="1" si="0"/>
        <v>#NAME?</v>
      </c>
      <c r="H27" s="26" t="s">
        <v>170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163</v>
      </c>
      <c r="T27" s="12" t="s">
        <v>274</v>
      </c>
      <c r="U27" s="7" t="s">
        <v>32</v>
      </c>
      <c r="V27" s="26" t="e">
        <f t="shared" ca="1" si="2"/>
        <v>#NAME?</v>
      </c>
      <c r="W27" s="7"/>
      <c r="X27" s="7" t="s">
        <v>39</v>
      </c>
      <c r="Y27" s="31" t="s">
        <v>165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275</v>
      </c>
      <c r="C28" s="43" t="s">
        <v>276</v>
      </c>
      <c r="D28" s="7" t="s">
        <v>18</v>
      </c>
      <c r="E28" s="7" t="s">
        <v>32</v>
      </c>
      <c r="F28" s="7" t="s">
        <v>233</v>
      </c>
      <c r="G28" s="7" t="e">
        <f t="shared" ca="1" si="0"/>
        <v>#NAME?</v>
      </c>
      <c r="H28" s="26" t="s">
        <v>161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277</v>
      </c>
      <c r="S28" s="7" t="s">
        <v>163</v>
      </c>
      <c r="T28" s="7" t="s">
        <v>278</v>
      </c>
      <c r="U28" s="7" t="s">
        <v>32</v>
      </c>
      <c r="V28" s="26" t="e">
        <f t="shared" ca="1" si="2"/>
        <v>#NAME?</v>
      </c>
      <c r="W28" s="7"/>
      <c r="X28" s="7"/>
      <c r="Y28" s="31" t="s">
        <v>279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275</v>
      </c>
      <c r="C29" s="43" t="s">
        <v>280</v>
      </c>
      <c r="D29" s="7" t="s">
        <v>18</v>
      </c>
      <c r="E29" s="7" t="s">
        <v>32</v>
      </c>
      <c r="F29" s="7" t="s">
        <v>233</v>
      </c>
      <c r="G29" s="7" t="e">
        <f t="shared" ca="1" si="0"/>
        <v>#NAME?</v>
      </c>
      <c r="H29" s="26" t="s">
        <v>161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281</v>
      </c>
      <c r="N29" s="28">
        <v>0.02</v>
      </c>
      <c r="O29" s="7" t="s">
        <v>201</v>
      </c>
      <c r="P29" s="29">
        <v>0.2</v>
      </c>
      <c r="Q29" s="30"/>
      <c r="R29" s="25" t="s">
        <v>282</v>
      </c>
      <c r="S29" s="7" t="s">
        <v>163</v>
      </c>
      <c r="T29" s="7" t="s">
        <v>278</v>
      </c>
      <c r="U29" s="7" t="s">
        <v>32</v>
      </c>
      <c r="V29" s="26" t="e">
        <f t="shared" ca="1" si="2"/>
        <v>#NAME?</v>
      </c>
      <c r="W29" s="7"/>
      <c r="X29" s="7"/>
      <c r="Y29" s="31" t="s">
        <v>279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275</v>
      </c>
      <c r="C30" s="44" t="s">
        <v>283</v>
      </c>
      <c r="D30" s="7" t="s">
        <v>18</v>
      </c>
      <c r="E30" s="7" t="s">
        <v>32</v>
      </c>
      <c r="F30" s="7" t="s">
        <v>233</v>
      </c>
      <c r="G30" s="7" t="e">
        <f t="shared" ca="1" si="0"/>
        <v>#NAME?</v>
      </c>
      <c r="H30" s="26" t="s">
        <v>161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284</v>
      </c>
      <c r="N30" s="28">
        <v>8.0000000000000002E-3</v>
      </c>
      <c r="O30" s="7" t="s">
        <v>285</v>
      </c>
      <c r="P30" s="29">
        <v>0.1</v>
      </c>
      <c r="Q30" s="30"/>
      <c r="R30" s="45" t="s">
        <v>286</v>
      </c>
      <c r="S30" s="7" t="s">
        <v>163</v>
      </c>
      <c r="T30" s="7" t="s">
        <v>278</v>
      </c>
      <c r="U30" s="7" t="s">
        <v>32</v>
      </c>
      <c r="V30" s="26" t="e">
        <f t="shared" ca="1" si="2"/>
        <v>#NAME?</v>
      </c>
      <c r="W30" s="7"/>
      <c r="X30" s="7"/>
      <c r="Y30" s="31" t="s">
        <v>279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287</v>
      </c>
      <c r="C31" s="46" t="s">
        <v>288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170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221</v>
      </c>
      <c r="N31" s="28">
        <v>1.4999999999999999E-2</v>
      </c>
      <c r="O31" s="7" t="s">
        <v>99</v>
      </c>
      <c r="P31" s="29">
        <v>0.1</v>
      </c>
      <c r="Q31" s="30"/>
      <c r="R31" s="47" t="s">
        <v>289</v>
      </c>
      <c r="S31" s="7" t="s">
        <v>163</v>
      </c>
      <c r="T31" s="7" t="s">
        <v>290</v>
      </c>
      <c r="U31" s="7" t="s">
        <v>77</v>
      </c>
      <c r="V31" s="26" t="e">
        <f t="shared" ca="1" si="2"/>
        <v>#NAME?</v>
      </c>
      <c r="W31" s="7"/>
      <c r="X31" s="7"/>
      <c r="Y31" s="31" t="s">
        <v>165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291</v>
      </c>
      <c r="C32" s="4" t="s">
        <v>292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161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163</v>
      </c>
      <c r="T32" s="7" t="s">
        <v>290</v>
      </c>
      <c r="U32" s="7" t="s">
        <v>77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293</v>
      </c>
      <c r="C33" s="48" t="s">
        <v>294</v>
      </c>
      <c r="D33" s="7" t="s">
        <v>18</v>
      </c>
      <c r="E33" s="7" t="s">
        <v>32</v>
      </c>
      <c r="F33" s="7" t="s">
        <v>295</v>
      </c>
      <c r="G33" s="7" t="e">
        <f t="shared" ca="1" si="0"/>
        <v>#NAME?</v>
      </c>
      <c r="H33" s="26" t="s">
        <v>179</v>
      </c>
      <c r="I33" s="26" t="s">
        <v>180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163</v>
      </c>
      <c r="T33" s="7" t="s">
        <v>296</v>
      </c>
      <c r="U33" s="7" t="s">
        <v>32</v>
      </c>
      <c r="V33" s="26" t="e">
        <f t="shared" ca="1" si="2"/>
        <v>#NAME?</v>
      </c>
      <c r="W33" s="7"/>
      <c r="X33" s="7" t="s">
        <v>39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297</v>
      </c>
      <c r="C34" s="41" t="s">
        <v>298</v>
      </c>
      <c r="D34" s="7" t="s">
        <v>18</v>
      </c>
      <c r="E34" s="7" t="s">
        <v>32</v>
      </c>
      <c r="F34" s="7" t="s">
        <v>299</v>
      </c>
      <c r="G34" s="7" t="e">
        <f t="shared" ca="1" si="0"/>
        <v>#NAME?</v>
      </c>
      <c r="H34" s="26" t="s">
        <v>300</v>
      </c>
      <c r="I34" s="26" t="s">
        <v>245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163</v>
      </c>
      <c r="T34" s="12" t="s">
        <v>301</v>
      </c>
      <c r="U34" s="7" t="s">
        <v>209</v>
      </c>
      <c r="V34" s="26" t="e">
        <f t="shared" ca="1" si="2"/>
        <v>#NAME?</v>
      </c>
      <c r="W34" s="7"/>
      <c r="X34" s="7" t="s">
        <v>26</v>
      </c>
      <c r="Y34" s="31" t="s">
        <v>165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302</v>
      </c>
      <c r="C35" s="50" t="s">
        <v>303</v>
      </c>
      <c r="D35" s="7" t="s">
        <v>159</v>
      </c>
      <c r="E35" s="7" t="s">
        <v>32</v>
      </c>
      <c r="F35" s="7" t="s">
        <v>304</v>
      </c>
      <c r="G35" s="7" t="e">
        <f t="shared" ca="1" si="0"/>
        <v>#NAME?</v>
      </c>
      <c r="H35" s="26" t="s">
        <v>170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281</v>
      </c>
      <c r="N35" s="28">
        <v>2.5000000000000001E-2</v>
      </c>
      <c r="O35" s="7" t="s">
        <v>201</v>
      </c>
      <c r="P35" s="29">
        <v>0.2</v>
      </c>
      <c r="Q35" s="30"/>
      <c r="R35" s="30"/>
      <c r="S35" s="7" t="s">
        <v>163</v>
      </c>
      <c r="T35" s="7" t="s">
        <v>305</v>
      </c>
      <c r="U35" s="7" t="s">
        <v>32</v>
      </c>
      <c r="V35" s="26" t="e">
        <f t="shared" ca="1" si="2"/>
        <v>#NAME?</v>
      </c>
      <c r="W35" s="7"/>
      <c r="X35" s="7"/>
      <c r="Y35" s="31" t="s">
        <v>165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306</v>
      </c>
      <c r="C36" s="4" t="s">
        <v>307</v>
      </c>
      <c r="D36" s="7" t="s">
        <v>18</v>
      </c>
      <c r="E36" s="7" t="s">
        <v>42</v>
      </c>
      <c r="F36" s="7" t="s">
        <v>308</v>
      </c>
      <c r="G36" s="7" t="e">
        <f t="shared" ca="1" si="0"/>
        <v>#NAME?</v>
      </c>
      <c r="H36" s="26" t="s">
        <v>170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163</v>
      </c>
      <c r="T36" s="7" t="s">
        <v>309</v>
      </c>
      <c r="U36" s="7" t="s">
        <v>32</v>
      </c>
      <c r="V36" s="26" t="e">
        <f t="shared" ca="1" si="2"/>
        <v>#NAME?</v>
      </c>
      <c r="W36" s="7"/>
      <c r="X36" s="7"/>
      <c r="Y36" s="31" t="s">
        <v>165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310</v>
      </c>
      <c r="C37" s="4" t="s">
        <v>311</v>
      </c>
      <c r="D37" s="7" t="s">
        <v>18</v>
      </c>
      <c r="E37" s="7" t="s">
        <v>32</v>
      </c>
      <c r="F37" s="7" t="s">
        <v>233</v>
      </c>
      <c r="G37" s="7" t="e">
        <f t="shared" ca="1" si="0"/>
        <v>#NAME?</v>
      </c>
      <c r="H37" s="26" t="s">
        <v>179</v>
      </c>
      <c r="I37" s="26" t="s">
        <v>265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163</v>
      </c>
      <c r="T37" s="7" t="s">
        <v>312</v>
      </c>
      <c r="U37" s="7" t="s">
        <v>32</v>
      </c>
      <c r="V37" s="26" t="e">
        <f t="shared" ca="1" si="2"/>
        <v>#NAME?</v>
      </c>
      <c r="W37" s="7"/>
      <c r="X37" s="7" t="s">
        <v>39</v>
      </c>
      <c r="Y37" s="31" t="s">
        <v>165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313</v>
      </c>
      <c r="C38" s="4" t="s">
        <v>314</v>
      </c>
      <c r="D38" s="7" t="s">
        <v>159</v>
      </c>
      <c r="E38" s="7" t="s">
        <v>32</v>
      </c>
      <c r="F38" s="7" t="s">
        <v>160</v>
      </c>
      <c r="G38" s="7" t="e">
        <f t="shared" ca="1" si="0"/>
        <v>#NAME?</v>
      </c>
      <c r="H38" s="26" t="s">
        <v>161</v>
      </c>
      <c r="I38" s="26" t="s">
        <v>24</v>
      </c>
      <c r="J38" s="7" t="s">
        <v>199</v>
      </c>
      <c r="K38" s="27">
        <v>45355</v>
      </c>
      <c r="L38" s="27">
        <v>45513</v>
      </c>
      <c r="M38" s="7" t="s">
        <v>315</v>
      </c>
      <c r="N38" s="28">
        <v>0.01</v>
      </c>
      <c r="O38" s="7" t="s">
        <v>99</v>
      </c>
      <c r="P38" s="29">
        <v>0.1</v>
      </c>
      <c r="Q38" s="30"/>
      <c r="R38" s="30" t="s">
        <v>316</v>
      </c>
      <c r="S38" s="7" t="s">
        <v>207</v>
      </c>
      <c r="T38" s="7" t="s">
        <v>317</v>
      </c>
      <c r="U38" s="7" t="s">
        <v>209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318</v>
      </c>
      <c r="C39" s="4" t="s">
        <v>319</v>
      </c>
      <c r="D39" s="7" t="s">
        <v>159</v>
      </c>
      <c r="E39" s="7" t="s">
        <v>32</v>
      </c>
      <c r="F39" s="7" t="s">
        <v>320</v>
      </c>
      <c r="G39" s="7" t="e">
        <f t="shared" ca="1" si="0"/>
        <v>#NAME?</v>
      </c>
      <c r="H39" s="26" t="s">
        <v>179</v>
      </c>
      <c r="I39" s="26" t="s">
        <v>180</v>
      </c>
      <c r="J39" s="7" t="str">
        <f t="shared" ref="J39:J45" si="4">IF(Q39=0,"Não","Sim")</f>
        <v>Não</v>
      </c>
      <c r="K39" s="27">
        <v>44973</v>
      </c>
      <c r="L39" s="7"/>
      <c r="M39" s="7" t="s">
        <v>221</v>
      </c>
      <c r="N39" s="28">
        <v>0.02</v>
      </c>
      <c r="O39" s="7" t="s">
        <v>99</v>
      </c>
      <c r="P39" s="29">
        <v>0.2</v>
      </c>
      <c r="Q39" s="30"/>
      <c r="R39" s="51"/>
      <c r="S39" s="7" t="s">
        <v>163</v>
      </c>
      <c r="T39" s="7" t="s">
        <v>321</v>
      </c>
      <c r="U39" s="7" t="s">
        <v>32</v>
      </c>
      <c r="V39" s="26" t="e">
        <f t="shared" ca="1" si="2"/>
        <v>#NAME?</v>
      </c>
      <c r="W39" s="7"/>
      <c r="X39" s="7"/>
      <c r="Y39" s="31" t="s">
        <v>165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322</v>
      </c>
      <c r="C40" s="4" t="s">
        <v>323</v>
      </c>
      <c r="D40" s="7" t="s">
        <v>18</v>
      </c>
      <c r="E40" s="7" t="s">
        <v>32</v>
      </c>
      <c r="F40" s="7" t="s">
        <v>220</v>
      </c>
      <c r="G40" s="7" t="e">
        <f t="shared" ca="1" si="0"/>
        <v>#NAME?</v>
      </c>
      <c r="H40" s="26" t="s">
        <v>170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221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163</v>
      </c>
      <c r="T40" s="7" t="s">
        <v>324</v>
      </c>
      <c r="U40" s="7" t="s">
        <v>325</v>
      </c>
      <c r="V40" s="26" t="e">
        <f t="shared" ca="1" si="2"/>
        <v>#NAME?</v>
      </c>
      <c r="W40" s="7"/>
      <c r="X40" s="7"/>
      <c r="Y40" s="31" t="s">
        <v>165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326</v>
      </c>
      <c r="C41" s="4" t="s">
        <v>327</v>
      </c>
      <c r="D41" s="7" t="s">
        <v>168</v>
      </c>
      <c r="E41" s="7" t="s">
        <v>42</v>
      </c>
      <c r="F41" s="7" t="s">
        <v>169</v>
      </c>
      <c r="G41" s="7" t="e">
        <f t="shared" ca="1" si="0"/>
        <v>#NAME?</v>
      </c>
      <c r="H41" s="26" t="s">
        <v>170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163</v>
      </c>
      <c r="T41" s="7" t="s">
        <v>328</v>
      </c>
      <c r="U41" s="7" t="s">
        <v>209</v>
      </c>
      <c r="V41" s="26" t="e">
        <f t="shared" ca="1" si="2"/>
        <v>#NAME?</v>
      </c>
      <c r="W41" s="7"/>
      <c r="X41" s="7" t="s">
        <v>39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329</v>
      </c>
      <c r="C42" s="4" t="s">
        <v>330</v>
      </c>
      <c r="D42" s="7" t="s">
        <v>18</v>
      </c>
      <c r="E42" s="7" t="s">
        <v>42</v>
      </c>
      <c r="F42" s="7" t="s">
        <v>90</v>
      </c>
      <c r="G42" s="7" t="e">
        <f t="shared" ca="1" si="0"/>
        <v>#NAME?</v>
      </c>
      <c r="H42" s="26" t="s">
        <v>170</v>
      </c>
      <c r="I42" s="26" t="s">
        <v>331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163</v>
      </c>
      <c r="T42" s="7" t="s">
        <v>332</v>
      </c>
      <c r="U42" s="7" t="s">
        <v>42</v>
      </c>
      <c r="V42" s="26" t="e">
        <f t="shared" ca="1" si="2"/>
        <v>#NAME?</v>
      </c>
      <c r="W42" s="7"/>
      <c r="X42" s="7"/>
      <c r="Y42" s="31" t="s">
        <v>279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333</v>
      </c>
      <c r="C43" s="4" t="s">
        <v>334</v>
      </c>
      <c r="D43" s="7" t="s">
        <v>18</v>
      </c>
      <c r="E43" s="7" t="s">
        <v>42</v>
      </c>
      <c r="F43" s="7" t="s">
        <v>52</v>
      </c>
      <c r="G43" s="7" t="e">
        <f t="shared" ca="1" si="0"/>
        <v>#NAME?</v>
      </c>
      <c r="H43" s="26" t="s">
        <v>170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335</v>
      </c>
      <c r="R43" s="30"/>
      <c r="S43" s="7" t="s">
        <v>163</v>
      </c>
      <c r="T43" s="7" t="s">
        <v>336</v>
      </c>
      <c r="U43" s="7" t="s">
        <v>42</v>
      </c>
      <c r="V43" s="26" t="e">
        <f t="shared" ca="1" si="2"/>
        <v>#NAME?</v>
      </c>
      <c r="W43" s="7"/>
      <c r="X43" s="7"/>
      <c r="Y43" s="31" t="s">
        <v>165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337</v>
      </c>
      <c r="C44" s="41" t="s">
        <v>338</v>
      </c>
      <c r="D44" s="7" t="s">
        <v>159</v>
      </c>
      <c r="E44" s="7" t="s">
        <v>32</v>
      </c>
      <c r="F44" s="7" t="s">
        <v>160</v>
      </c>
      <c r="G44" s="7" t="e">
        <f t="shared" ca="1" si="0"/>
        <v>#NAME?</v>
      </c>
      <c r="H44" s="26" t="s">
        <v>161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227</v>
      </c>
      <c r="N44" s="28">
        <v>0</v>
      </c>
      <c r="O44" s="7" t="s">
        <v>24</v>
      </c>
      <c r="P44" s="29">
        <v>0</v>
      </c>
      <c r="Q44" s="30"/>
      <c r="R44" s="30"/>
      <c r="S44" s="7" t="s">
        <v>163</v>
      </c>
      <c r="T44" s="6" t="s">
        <v>339</v>
      </c>
      <c r="U44" s="7" t="s">
        <v>32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340</v>
      </c>
      <c r="C45" s="43" t="s">
        <v>341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179</v>
      </c>
      <c r="I45" s="26" t="s">
        <v>265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163</v>
      </c>
      <c r="T45" s="7" t="s">
        <v>342</v>
      </c>
      <c r="U45" s="7" t="s">
        <v>77</v>
      </c>
      <c r="V45" s="26" t="e">
        <f t="shared" ca="1" si="2"/>
        <v>#NAME?</v>
      </c>
      <c r="W45" s="7"/>
      <c r="X45" s="7"/>
      <c r="Y45" s="31" t="s">
        <v>165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343</v>
      </c>
      <c r="C46" s="53" t="s">
        <v>344</v>
      </c>
      <c r="D46" s="7" t="s">
        <v>18</v>
      </c>
      <c r="E46" s="7" t="s">
        <v>32</v>
      </c>
      <c r="F46" s="7" t="s">
        <v>233</v>
      </c>
      <c r="G46" s="7" t="e">
        <f t="shared" ca="1" si="0"/>
        <v>#NAME?</v>
      </c>
      <c r="H46" s="26" t="s">
        <v>161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345</v>
      </c>
      <c r="S46" s="7" t="s">
        <v>163</v>
      </c>
      <c r="T46" s="7" t="s">
        <v>346</v>
      </c>
      <c r="U46" s="7" t="s">
        <v>32</v>
      </c>
      <c r="V46" s="26" t="e">
        <f t="shared" ca="1" si="2"/>
        <v>#NAME?</v>
      </c>
      <c r="W46" s="7"/>
      <c r="X46" s="7"/>
      <c r="Y46" s="31" t="s">
        <v>165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347</v>
      </c>
      <c r="C47" s="54" t="s">
        <v>348</v>
      </c>
      <c r="D47" s="7" t="s">
        <v>159</v>
      </c>
      <c r="E47" s="7" t="s">
        <v>32</v>
      </c>
      <c r="F47" s="7" t="s">
        <v>226</v>
      </c>
      <c r="G47" s="7" t="e">
        <f t="shared" ca="1" si="0"/>
        <v>#NAME?</v>
      </c>
      <c r="H47" s="26" t="s">
        <v>179</v>
      </c>
      <c r="I47" s="26" t="s">
        <v>205</v>
      </c>
      <c r="J47" s="7" t="str">
        <f t="shared" si="5"/>
        <v>Não</v>
      </c>
      <c r="K47" s="27">
        <v>45580</v>
      </c>
      <c r="L47" s="27"/>
      <c r="M47" s="7" t="s">
        <v>227</v>
      </c>
      <c r="N47" s="55">
        <v>3.0000000000000001E-3</v>
      </c>
      <c r="O47" s="56" t="s">
        <v>24</v>
      </c>
      <c r="P47" s="57">
        <v>0</v>
      </c>
      <c r="Q47" s="30" t="s">
        <v>349</v>
      </c>
      <c r="R47" s="47"/>
      <c r="S47" s="7" t="s">
        <v>163</v>
      </c>
      <c r="T47" s="7" t="s">
        <v>350</v>
      </c>
      <c r="U47" s="7" t="s">
        <v>230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351</v>
      </c>
      <c r="C48" s="59" t="s">
        <v>352</v>
      </c>
      <c r="D48" s="7" t="s">
        <v>18</v>
      </c>
      <c r="E48" s="7" t="s">
        <v>19</v>
      </c>
      <c r="F48" s="7" t="s">
        <v>72</v>
      </c>
      <c r="G48" s="7" t="e">
        <f t="shared" ca="1" si="0"/>
        <v>#NAME?</v>
      </c>
      <c r="H48" s="26" t="s">
        <v>170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99</v>
      </c>
      <c r="P48" s="62">
        <v>0.1</v>
      </c>
      <c r="Q48" s="30"/>
      <c r="R48" s="47" t="s">
        <v>353</v>
      </c>
      <c r="S48" s="7" t="s">
        <v>163</v>
      </c>
      <c r="T48" s="7" t="s">
        <v>354</v>
      </c>
      <c r="U48" s="7" t="s">
        <v>77</v>
      </c>
      <c r="V48" s="26" t="e">
        <f t="shared" ca="1" si="2"/>
        <v>#NAME?</v>
      </c>
      <c r="W48" s="7"/>
      <c r="X48" s="7"/>
      <c r="Y48" s="31" t="s">
        <v>165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355</v>
      </c>
      <c r="C49" s="4" t="s">
        <v>356</v>
      </c>
      <c r="D49" s="7" t="s">
        <v>18</v>
      </c>
      <c r="E49" s="7" t="s">
        <v>19</v>
      </c>
      <c r="F49" s="7" t="s">
        <v>72</v>
      </c>
      <c r="G49" s="7" t="e">
        <f t="shared" ca="1" si="0"/>
        <v>#NAME?</v>
      </c>
      <c r="H49" s="26" t="s">
        <v>170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75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163</v>
      </c>
      <c r="T49" s="7" t="s">
        <v>357</v>
      </c>
      <c r="U49" s="7" t="s">
        <v>77</v>
      </c>
      <c r="V49" s="26" t="e">
        <f t="shared" ca="1" si="2"/>
        <v>#NAME?</v>
      </c>
      <c r="W49" s="7"/>
      <c r="X49" s="7" t="s">
        <v>26</v>
      </c>
      <c r="Y49" s="31" t="s">
        <v>165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355</v>
      </c>
      <c r="C50" s="4" t="s">
        <v>358</v>
      </c>
      <c r="D50" s="7" t="s">
        <v>18</v>
      </c>
      <c r="E50" s="7" t="s">
        <v>19</v>
      </c>
      <c r="F50" s="7" t="s">
        <v>72</v>
      </c>
      <c r="G50" s="7" t="e">
        <f t="shared" ca="1" si="0"/>
        <v>#NAME?</v>
      </c>
      <c r="H50" s="26" t="s">
        <v>179</v>
      </c>
      <c r="I50" s="26" t="s">
        <v>180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163</v>
      </c>
      <c r="T50" s="7" t="s">
        <v>357</v>
      </c>
      <c r="U50" s="7" t="s">
        <v>77</v>
      </c>
      <c r="V50" s="26" t="e">
        <f t="shared" ca="1" si="2"/>
        <v>#NAME?</v>
      </c>
      <c r="W50" s="7"/>
      <c r="X50" s="7"/>
      <c r="Y50" s="31" t="s">
        <v>165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359</v>
      </c>
      <c r="C51" s="4" t="s">
        <v>360</v>
      </c>
      <c r="D51" s="7" t="s">
        <v>18</v>
      </c>
      <c r="E51" s="7" t="s">
        <v>19</v>
      </c>
      <c r="F51" s="7" t="s">
        <v>72</v>
      </c>
      <c r="G51" s="7" t="e">
        <f t="shared" ca="1" si="0"/>
        <v>#NAME?</v>
      </c>
      <c r="H51" s="26" t="s">
        <v>170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98</v>
      </c>
      <c r="N51" s="28">
        <v>1.2E-2</v>
      </c>
      <c r="O51" s="7" t="s">
        <v>99</v>
      </c>
      <c r="P51" s="29">
        <v>0.1</v>
      </c>
      <c r="Q51" s="30"/>
      <c r="R51" s="30" t="s">
        <v>361</v>
      </c>
      <c r="S51" s="7" t="s">
        <v>163</v>
      </c>
      <c r="T51" s="7" t="s">
        <v>362</v>
      </c>
      <c r="U51" s="7" t="s">
        <v>77</v>
      </c>
      <c r="V51" s="26" t="e">
        <f t="shared" ca="1" si="2"/>
        <v>#NAME?</v>
      </c>
      <c r="W51" s="7"/>
      <c r="X51" s="7"/>
      <c r="Y51" s="31" t="s">
        <v>165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363</v>
      </c>
      <c r="C52" s="4" t="s">
        <v>364</v>
      </c>
      <c r="D52" s="7" t="s">
        <v>18</v>
      </c>
      <c r="E52" s="7" t="s">
        <v>42</v>
      </c>
      <c r="F52" s="7" t="s">
        <v>48</v>
      </c>
      <c r="G52" s="7" t="e">
        <f t="shared" ca="1" si="0"/>
        <v>#NAME?</v>
      </c>
      <c r="H52" s="26" t="s">
        <v>179</v>
      </c>
      <c r="I52" s="26" t="s">
        <v>180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365</v>
      </c>
      <c r="S52" s="7" t="s">
        <v>163</v>
      </c>
      <c r="T52" s="7" t="s">
        <v>366</v>
      </c>
      <c r="U52" s="7" t="s">
        <v>42</v>
      </c>
      <c r="V52" s="26" t="e">
        <f t="shared" ca="1" si="2"/>
        <v>#NAME?</v>
      </c>
      <c r="W52" s="7"/>
      <c r="X52" s="7"/>
      <c r="Y52" s="31" t="s">
        <v>165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367</v>
      </c>
      <c r="C53" s="63" t="s">
        <v>368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170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369</v>
      </c>
      <c r="S53" s="7" t="s">
        <v>163</v>
      </c>
      <c r="T53" s="7" t="s">
        <v>370</v>
      </c>
      <c r="U53" s="7" t="s">
        <v>77</v>
      </c>
      <c r="V53" s="26" t="e">
        <f t="shared" ca="1" si="2"/>
        <v>#NAME?</v>
      </c>
      <c r="W53" s="7"/>
      <c r="X53" s="7"/>
      <c r="Y53" s="31" t="s">
        <v>165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371</v>
      </c>
      <c r="C54" s="63" t="s">
        <v>372</v>
      </c>
      <c r="D54" s="7" t="s">
        <v>57</v>
      </c>
      <c r="E54" s="7" t="s">
        <v>32</v>
      </c>
      <c r="F54" s="7" t="s">
        <v>175</v>
      </c>
      <c r="G54" s="7" t="e">
        <f t="shared" ca="1" si="0"/>
        <v>#NAME?</v>
      </c>
      <c r="H54" s="26" t="s">
        <v>170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373</v>
      </c>
      <c r="R54" s="47"/>
      <c r="S54" s="7" t="s">
        <v>163</v>
      </c>
      <c r="T54" s="7" t="s">
        <v>374</v>
      </c>
      <c r="U54" s="7" t="s">
        <v>32</v>
      </c>
      <c r="V54" s="26" t="e">
        <f t="shared" ca="1" si="2"/>
        <v>#NAME?</v>
      </c>
      <c r="W54" s="7"/>
      <c r="X54" s="7" t="s">
        <v>26</v>
      </c>
      <c r="Y54" s="31" t="s">
        <v>165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375</v>
      </c>
      <c r="C55" s="4" t="s">
        <v>376</v>
      </c>
      <c r="D55" s="7" t="s">
        <v>18</v>
      </c>
      <c r="E55" s="7" t="s">
        <v>19</v>
      </c>
      <c r="F55" s="7" t="s">
        <v>72</v>
      </c>
      <c r="G55" s="7" t="e">
        <f t="shared" ca="1" si="0"/>
        <v>#NAME?</v>
      </c>
      <c r="H55" s="26" t="s">
        <v>170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75</v>
      </c>
      <c r="N55" s="28">
        <v>1.2E-2</v>
      </c>
      <c r="O55" s="7" t="s">
        <v>24</v>
      </c>
      <c r="P55" s="29">
        <v>0</v>
      </c>
      <c r="Q55" s="30" t="s">
        <v>377</v>
      </c>
      <c r="R55" s="30"/>
      <c r="S55" s="7" t="s">
        <v>163</v>
      </c>
      <c r="T55" s="7" t="s">
        <v>378</v>
      </c>
      <c r="U55" s="7" t="s">
        <v>77</v>
      </c>
      <c r="V55" s="26" t="e">
        <f t="shared" ca="1" si="2"/>
        <v>#NAME?</v>
      </c>
      <c r="W55" s="7"/>
      <c r="X55" s="7" t="s">
        <v>26</v>
      </c>
      <c r="Y55" s="31" t="s">
        <v>165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379</v>
      </c>
      <c r="C56" s="4" t="s">
        <v>380</v>
      </c>
      <c r="D56" s="7" t="s">
        <v>159</v>
      </c>
      <c r="E56" s="7" t="s">
        <v>32</v>
      </c>
      <c r="F56" s="7" t="s">
        <v>160</v>
      </c>
      <c r="G56" s="7" t="e">
        <f t="shared" ca="1" si="0"/>
        <v>#NAME?</v>
      </c>
      <c r="H56" s="26" t="s">
        <v>161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381</v>
      </c>
      <c r="N56" s="28">
        <v>6.0000000000000001E-3</v>
      </c>
      <c r="O56" s="7" t="s">
        <v>24</v>
      </c>
      <c r="P56" s="29">
        <v>0</v>
      </c>
      <c r="Q56" s="30"/>
      <c r="R56" s="30" t="s">
        <v>382</v>
      </c>
      <c r="S56" s="7" t="s">
        <v>163</v>
      </c>
      <c r="T56" s="7" t="s">
        <v>383</v>
      </c>
      <c r="U56" s="7" t="s">
        <v>209</v>
      </c>
      <c r="V56" s="26" t="e">
        <f t="shared" ca="1" si="2"/>
        <v>#NAME?</v>
      </c>
      <c r="W56" s="7"/>
      <c r="X56" s="7"/>
      <c r="Y56" s="31" t="s">
        <v>165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384</v>
      </c>
      <c r="C57" s="48" t="s">
        <v>385</v>
      </c>
      <c r="D57" s="7" t="s">
        <v>159</v>
      </c>
      <c r="E57" s="7" t="s">
        <v>32</v>
      </c>
      <c r="F57" s="7" t="s">
        <v>160</v>
      </c>
      <c r="G57" s="7" t="e">
        <f t="shared" ca="1" si="0"/>
        <v>#NAME?</v>
      </c>
      <c r="H57" s="26" t="s">
        <v>161</v>
      </c>
      <c r="I57" s="26" t="s">
        <v>24</v>
      </c>
      <c r="J57" s="7" t="s">
        <v>199</v>
      </c>
      <c r="K57" s="27">
        <v>45296</v>
      </c>
      <c r="L57" s="27">
        <v>45492</v>
      </c>
      <c r="M57" s="7" t="s">
        <v>45</v>
      </c>
      <c r="N57" s="28">
        <v>6.0000000000000001E-3</v>
      </c>
      <c r="O57" s="7" t="s">
        <v>24</v>
      </c>
      <c r="P57" s="29">
        <v>0</v>
      </c>
      <c r="Q57" s="30"/>
      <c r="R57" s="64" t="s">
        <v>386</v>
      </c>
      <c r="S57" s="7" t="s">
        <v>163</v>
      </c>
      <c r="T57" s="7" t="s">
        <v>383</v>
      </c>
      <c r="U57" s="7" t="s">
        <v>209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387</v>
      </c>
      <c r="C58" s="41" t="s">
        <v>388</v>
      </c>
      <c r="D58" s="7" t="s">
        <v>57</v>
      </c>
      <c r="E58" s="7" t="s">
        <v>32</v>
      </c>
      <c r="F58" s="7" t="s">
        <v>175</v>
      </c>
      <c r="G58" s="7" t="e">
        <f t="shared" ca="1" si="0"/>
        <v>#NAME?</v>
      </c>
      <c r="H58" s="26" t="s">
        <v>170</v>
      </c>
      <c r="I58" s="26" t="s">
        <v>24</v>
      </c>
      <c r="J58" s="7" t="str">
        <f t="shared" ref="J58:J86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389</v>
      </c>
      <c r="R58" s="30"/>
      <c r="S58" s="7" t="s">
        <v>163</v>
      </c>
      <c r="T58" s="7" t="s">
        <v>390</v>
      </c>
      <c r="U58" s="7" t="s">
        <v>32</v>
      </c>
      <c r="V58" s="26" t="e">
        <f t="shared" ca="1" si="2"/>
        <v>#NAME?</v>
      </c>
      <c r="W58" s="7"/>
      <c r="X58" s="7"/>
      <c r="Y58" s="31" t="s">
        <v>165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391</v>
      </c>
      <c r="C59" s="4" t="s">
        <v>392</v>
      </c>
      <c r="D59" s="7" t="s">
        <v>18</v>
      </c>
      <c r="E59" s="7" t="s">
        <v>32</v>
      </c>
      <c r="F59" s="7" t="s">
        <v>233</v>
      </c>
      <c r="G59" s="7" t="e">
        <f t="shared" ca="1" si="0"/>
        <v>#NAME?</v>
      </c>
      <c r="H59" s="26" t="s">
        <v>179</v>
      </c>
      <c r="I59" s="26" t="s">
        <v>180</v>
      </c>
      <c r="J59" s="7" t="str">
        <f t="shared" si="7"/>
        <v>Não</v>
      </c>
      <c r="K59" s="27">
        <v>45296</v>
      </c>
      <c r="L59" s="7"/>
      <c r="M59" s="9" t="s">
        <v>393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163</v>
      </c>
      <c r="T59" s="7" t="s">
        <v>394</v>
      </c>
      <c r="U59" s="7" t="s">
        <v>32</v>
      </c>
      <c r="V59" s="26" t="e">
        <f t="shared" ca="1" si="2"/>
        <v>#NAME?</v>
      </c>
      <c r="W59" s="7"/>
      <c r="X59" s="7"/>
      <c r="Y59" s="31" t="s">
        <v>165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395</v>
      </c>
      <c r="C60" s="65" t="s">
        <v>396</v>
      </c>
      <c r="D60" s="7" t="s">
        <v>18</v>
      </c>
      <c r="E60" s="7" t="s">
        <v>42</v>
      </c>
      <c r="F60" s="7" t="s">
        <v>52</v>
      </c>
      <c r="G60" s="7" t="e">
        <f t="shared" ca="1" si="0"/>
        <v>#NAME?</v>
      </c>
      <c r="H60" s="26" t="s">
        <v>170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163</v>
      </c>
      <c r="T60" s="7" t="s">
        <v>397</v>
      </c>
      <c r="U60" s="7" t="s">
        <v>398</v>
      </c>
      <c r="V60" s="26" t="e">
        <f t="shared" ca="1" si="2"/>
        <v>#NAME?</v>
      </c>
      <c r="W60" s="7"/>
      <c r="X60" s="7"/>
      <c r="Y60" s="31" t="s">
        <v>165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399</v>
      </c>
      <c r="C61" s="66" t="s">
        <v>400</v>
      </c>
      <c r="D61" s="7" t="s">
        <v>18</v>
      </c>
      <c r="E61" s="7" t="s">
        <v>19</v>
      </c>
      <c r="F61" s="7" t="s">
        <v>72</v>
      </c>
      <c r="G61" s="7" t="e">
        <f t="shared" ca="1" si="0"/>
        <v>#NAME?</v>
      </c>
      <c r="H61" s="26" t="s">
        <v>170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401</v>
      </c>
      <c r="N61" s="28">
        <v>8.9999999999999993E-3</v>
      </c>
      <c r="O61" s="7" t="s">
        <v>24</v>
      </c>
      <c r="P61" s="29">
        <v>0</v>
      </c>
      <c r="Q61" s="30"/>
      <c r="R61" s="30" t="s">
        <v>402</v>
      </c>
      <c r="S61" s="7" t="s">
        <v>163</v>
      </c>
      <c r="T61" s="7" t="s">
        <v>403</v>
      </c>
      <c r="U61" s="7" t="s">
        <v>77</v>
      </c>
      <c r="V61" s="26" t="e">
        <f t="shared" ca="1" si="2"/>
        <v>#NAME?</v>
      </c>
      <c r="W61" s="7"/>
      <c r="X61" s="7" t="s">
        <v>186</v>
      </c>
      <c r="Y61" s="31" t="s">
        <v>165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399</v>
      </c>
      <c r="C62" s="4" t="s">
        <v>404</v>
      </c>
      <c r="D62" s="7" t="s">
        <v>18</v>
      </c>
      <c r="E62" s="7" t="s">
        <v>19</v>
      </c>
      <c r="F62" s="7" t="s">
        <v>72</v>
      </c>
      <c r="G62" s="7" t="e">
        <f t="shared" ca="1" si="0"/>
        <v>#NAME?</v>
      </c>
      <c r="H62" s="26" t="s">
        <v>161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284</v>
      </c>
      <c r="N62" s="28">
        <v>8.0000000000000002E-3</v>
      </c>
      <c r="O62" s="7" t="s">
        <v>285</v>
      </c>
      <c r="P62" s="29">
        <v>0.1</v>
      </c>
      <c r="Q62" s="30"/>
      <c r="R62" s="30"/>
      <c r="S62" s="7" t="s">
        <v>163</v>
      </c>
      <c r="T62" s="7" t="s">
        <v>403</v>
      </c>
      <c r="U62" s="7" t="s">
        <v>77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405</v>
      </c>
      <c r="C63" s="66" t="s">
        <v>406</v>
      </c>
      <c r="D63" s="7" t="s">
        <v>18</v>
      </c>
      <c r="E63" s="7" t="s">
        <v>19</v>
      </c>
      <c r="F63" s="7" t="s">
        <v>72</v>
      </c>
      <c r="G63" s="7" t="e">
        <f t="shared" ca="1" si="0"/>
        <v>#NAME?</v>
      </c>
      <c r="H63" s="26" t="s">
        <v>179</v>
      </c>
      <c r="I63" s="26" t="s">
        <v>180</v>
      </c>
      <c r="J63" s="7" t="str">
        <f t="shared" si="7"/>
        <v>Não</v>
      </c>
      <c r="K63" s="27">
        <v>45020</v>
      </c>
      <c r="L63" s="7"/>
      <c r="M63" s="7" t="s">
        <v>281</v>
      </c>
      <c r="N63" s="28">
        <v>2.5000000000000001E-2</v>
      </c>
      <c r="O63" s="7" t="s">
        <v>201</v>
      </c>
      <c r="P63" s="29">
        <v>0.2</v>
      </c>
      <c r="Q63" s="30"/>
      <c r="R63" s="30" t="s">
        <v>402</v>
      </c>
      <c r="S63" s="7" t="s">
        <v>163</v>
      </c>
      <c r="T63" s="7" t="s">
        <v>403</v>
      </c>
      <c r="U63" s="7" t="s">
        <v>77</v>
      </c>
      <c r="V63" s="26" t="e">
        <f t="shared" ca="1" si="2"/>
        <v>#NAME?</v>
      </c>
      <c r="W63" s="7"/>
      <c r="X63" s="7" t="s">
        <v>186</v>
      </c>
      <c r="Y63" s="31" t="s">
        <v>165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407</v>
      </c>
      <c r="C64" s="67" t="s">
        <v>408</v>
      </c>
      <c r="D64" s="7" t="s">
        <v>18</v>
      </c>
      <c r="E64" s="7" t="s">
        <v>32</v>
      </c>
      <c r="F64" s="7" t="s">
        <v>409</v>
      </c>
      <c r="G64" s="7" t="e">
        <f t="shared" ca="1" si="0"/>
        <v>#NAME?</v>
      </c>
      <c r="H64" s="26" t="s">
        <v>161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163</v>
      </c>
      <c r="T64" s="7" t="s">
        <v>410</v>
      </c>
      <c r="U64" s="7" t="s">
        <v>32</v>
      </c>
      <c r="V64" s="26" t="e">
        <f t="shared" ca="1" si="2"/>
        <v>#NAME?</v>
      </c>
      <c r="W64" s="7"/>
      <c r="X64" s="7" t="s">
        <v>26</v>
      </c>
      <c r="Y64" s="31" t="s">
        <v>165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411</v>
      </c>
      <c r="C65" s="4" t="s">
        <v>412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170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221</v>
      </c>
      <c r="N65" s="28">
        <v>1.4999999999999999E-2</v>
      </c>
      <c r="O65" s="7" t="s">
        <v>99</v>
      </c>
      <c r="P65" s="29">
        <v>0.1</v>
      </c>
      <c r="Q65" s="30"/>
      <c r="R65" s="30" t="s">
        <v>413</v>
      </c>
      <c r="S65" s="7" t="s">
        <v>163</v>
      </c>
      <c r="T65" s="7" t="s">
        <v>414</v>
      </c>
      <c r="U65" s="7" t="s">
        <v>77</v>
      </c>
      <c r="V65" s="26" t="e">
        <f t="shared" ca="1" si="2"/>
        <v>#NAME?</v>
      </c>
      <c r="W65" s="7"/>
      <c r="X65" s="7"/>
      <c r="Y65" s="31" t="s">
        <v>165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415</v>
      </c>
      <c r="C66" s="46" t="s">
        <v>416</v>
      </c>
      <c r="D66" s="7" t="s">
        <v>18</v>
      </c>
      <c r="E66" s="7" t="s">
        <v>32</v>
      </c>
      <c r="F66" s="9" t="s">
        <v>189</v>
      </c>
      <c r="G66" s="7" t="e">
        <f t="shared" ca="1" si="0"/>
        <v>#NAME?</v>
      </c>
      <c r="H66" s="26" t="s">
        <v>170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417</v>
      </c>
      <c r="S66" s="7" t="s">
        <v>163</v>
      </c>
      <c r="T66" s="7" t="s">
        <v>418</v>
      </c>
      <c r="U66" s="7" t="s">
        <v>32</v>
      </c>
      <c r="V66" s="26" t="e">
        <f t="shared" ca="1" si="2"/>
        <v>#NAME?</v>
      </c>
      <c r="W66" s="7"/>
      <c r="X66" s="7"/>
      <c r="Y66" s="31" t="s">
        <v>165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415</v>
      </c>
      <c r="C67" s="4" t="s">
        <v>419</v>
      </c>
      <c r="D67" s="7" t="s">
        <v>18</v>
      </c>
      <c r="E67" s="7" t="s">
        <v>32</v>
      </c>
      <c r="F67" s="9" t="s">
        <v>189</v>
      </c>
      <c r="G67" s="7" t="e">
        <f t="shared" ca="1" si="0"/>
        <v>#NAME?</v>
      </c>
      <c r="H67" s="26" t="s">
        <v>179</v>
      </c>
      <c r="I67" s="26" t="s">
        <v>205</v>
      </c>
      <c r="J67" s="7" t="str">
        <f t="shared" si="7"/>
        <v>Não</v>
      </c>
      <c r="K67" s="27">
        <v>45293</v>
      </c>
      <c r="L67" s="7"/>
      <c r="M67" s="7" t="s">
        <v>227</v>
      </c>
      <c r="N67" s="28">
        <v>0</v>
      </c>
      <c r="O67" s="7" t="s">
        <v>24</v>
      </c>
      <c r="P67" s="29">
        <v>0</v>
      </c>
      <c r="Q67" s="30"/>
      <c r="R67" s="68" t="s">
        <v>420</v>
      </c>
      <c r="S67" s="7" t="s">
        <v>163</v>
      </c>
      <c r="T67" s="7" t="s">
        <v>418</v>
      </c>
      <c r="U67" s="7" t="s">
        <v>32</v>
      </c>
      <c r="V67" s="26" t="e">
        <f t="shared" ca="1" si="2"/>
        <v>#NAME?</v>
      </c>
      <c r="W67" s="7"/>
      <c r="X67" s="7"/>
      <c r="Y67" s="31" t="s">
        <v>165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421</v>
      </c>
      <c r="C68" s="4" t="s">
        <v>422</v>
      </c>
      <c r="D68" s="7" t="s">
        <v>57</v>
      </c>
      <c r="E68" s="7" t="s">
        <v>32</v>
      </c>
      <c r="F68" s="9" t="s">
        <v>423</v>
      </c>
      <c r="G68" s="7" t="e">
        <f t="shared" ca="1" si="0"/>
        <v>#NAME?</v>
      </c>
      <c r="H68" s="26" t="s">
        <v>300</v>
      </c>
      <c r="I68" s="26" t="s">
        <v>245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424</v>
      </c>
      <c r="R68" s="68"/>
      <c r="S68" s="7" t="s">
        <v>163</v>
      </c>
      <c r="T68" s="7" t="s">
        <v>425</v>
      </c>
      <c r="U68" s="7" t="s">
        <v>32</v>
      </c>
      <c r="V68" s="26" t="e">
        <f t="shared" ca="1" si="2"/>
        <v>#NAME?</v>
      </c>
      <c r="W68" s="7"/>
      <c r="X68" s="7" t="s">
        <v>39</v>
      </c>
      <c r="Y68" s="31" t="s">
        <v>165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426</v>
      </c>
      <c r="C69" s="69" t="s">
        <v>427</v>
      </c>
      <c r="D69" s="7" t="s">
        <v>18</v>
      </c>
      <c r="E69" s="7" t="s">
        <v>32</v>
      </c>
      <c r="F69" s="7" t="s">
        <v>220</v>
      </c>
      <c r="G69" s="7" t="e">
        <f t="shared" ca="1" si="0"/>
        <v>#NAME?</v>
      </c>
      <c r="H69" s="26" t="s">
        <v>170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163</v>
      </c>
      <c r="T69" s="7" t="s">
        <v>428</v>
      </c>
      <c r="U69" s="7" t="s">
        <v>32</v>
      </c>
      <c r="V69" s="26" t="e">
        <f t="shared" ca="1" si="2"/>
        <v>#NAME?</v>
      </c>
      <c r="W69" s="7"/>
      <c r="X69" s="7"/>
      <c r="Y69" s="31" t="s">
        <v>165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429</v>
      </c>
      <c r="C70" s="69" t="s">
        <v>430</v>
      </c>
      <c r="D70" s="7" t="s">
        <v>18</v>
      </c>
      <c r="E70" s="7" t="s">
        <v>32</v>
      </c>
      <c r="F70" s="7" t="s">
        <v>220</v>
      </c>
      <c r="G70" s="7" t="e">
        <f t="shared" ca="1" si="0"/>
        <v>#NAME?</v>
      </c>
      <c r="H70" s="26" t="s">
        <v>300</v>
      </c>
      <c r="I70" s="26" t="s">
        <v>24</v>
      </c>
      <c r="J70" s="7" t="str">
        <f t="shared" si="7"/>
        <v>Não</v>
      </c>
      <c r="K70" s="27">
        <v>45698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163</v>
      </c>
      <c r="T70" s="7" t="s">
        <v>431</v>
      </c>
      <c r="U70" s="7" t="s">
        <v>32</v>
      </c>
      <c r="V70" s="26" t="e">
        <f t="shared" ca="1" si="2"/>
        <v>#NAME?</v>
      </c>
      <c r="W70" s="7"/>
      <c r="X70" s="7" t="s">
        <v>186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</row>
    <row r="71" spans="1:57" ht="15.75" customHeight="1">
      <c r="A71" s="25" t="s">
        <v>17</v>
      </c>
      <c r="B71" s="3" t="s">
        <v>432</v>
      </c>
      <c r="C71" s="69" t="s">
        <v>433</v>
      </c>
      <c r="D71" s="7" t="s">
        <v>18</v>
      </c>
      <c r="E71" s="7" t="s">
        <v>42</v>
      </c>
      <c r="F71" s="7" t="s">
        <v>52</v>
      </c>
      <c r="G71" s="7" t="e">
        <f t="shared" ca="1" si="0"/>
        <v>#NAME?</v>
      </c>
      <c r="H71" s="26" t="s">
        <v>170</v>
      </c>
      <c r="I71" s="26" t="s">
        <v>24</v>
      </c>
      <c r="J71" s="7" t="str">
        <f t="shared" si="7"/>
        <v>Não</v>
      </c>
      <c r="K71" s="27">
        <v>45576</v>
      </c>
      <c r="L71" s="2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25"/>
      <c r="S71" s="7" t="s">
        <v>163</v>
      </c>
      <c r="T71" s="7" t="s">
        <v>434</v>
      </c>
      <c r="U71" s="7" t="s">
        <v>42</v>
      </c>
      <c r="V71" s="26" t="e">
        <f t="shared" ca="1" si="2"/>
        <v>#NAME?</v>
      </c>
      <c r="W71" s="7"/>
      <c r="X71" s="7" t="s">
        <v>26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435</v>
      </c>
      <c r="C72" s="4" t="s">
        <v>436</v>
      </c>
      <c r="D72" s="7" t="s">
        <v>18</v>
      </c>
      <c r="E72" s="7" t="s">
        <v>32</v>
      </c>
      <c r="F72" s="7" t="s">
        <v>409</v>
      </c>
      <c r="G72" s="7" t="e">
        <f t="shared" ca="1" si="0"/>
        <v>#NAME?</v>
      </c>
      <c r="H72" s="26" t="s">
        <v>179</v>
      </c>
      <c r="I72" s="26" t="s">
        <v>180</v>
      </c>
      <c r="J72" s="7" t="str">
        <f t="shared" si="7"/>
        <v>Não</v>
      </c>
      <c r="K72" s="27">
        <v>44973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163</v>
      </c>
      <c r="T72" s="7" t="s">
        <v>437</v>
      </c>
      <c r="U72" s="7" t="s">
        <v>32</v>
      </c>
      <c r="V72" s="26" t="e">
        <f t="shared" ca="1" si="2"/>
        <v>#NAME?</v>
      </c>
      <c r="W72" s="7"/>
      <c r="X72" s="7"/>
      <c r="Y72" s="31" t="s">
        <v>165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438</v>
      </c>
      <c r="C73" s="4" t="s">
        <v>439</v>
      </c>
      <c r="D73" s="7" t="s">
        <v>18</v>
      </c>
      <c r="E73" s="7" t="s">
        <v>42</v>
      </c>
      <c r="F73" s="7" t="s">
        <v>308</v>
      </c>
      <c r="G73" s="7" t="e">
        <f t="shared" ca="1" si="0"/>
        <v>#NAME?</v>
      </c>
      <c r="H73" s="26" t="s">
        <v>170</v>
      </c>
      <c r="I73" s="26" t="s">
        <v>24</v>
      </c>
      <c r="J73" s="7" t="str">
        <f t="shared" si="7"/>
        <v>Não</v>
      </c>
      <c r="K73" s="27">
        <v>44949</v>
      </c>
      <c r="L73" s="7"/>
      <c r="M73" s="7" t="s">
        <v>23</v>
      </c>
      <c r="N73" s="28">
        <v>1.2E-2</v>
      </c>
      <c r="O73" s="7" t="s">
        <v>24</v>
      </c>
      <c r="P73" s="29">
        <v>0</v>
      </c>
      <c r="Q73" s="30"/>
      <c r="R73" s="30"/>
      <c r="S73" s="7" t="s">
        <v>163</v>
      </c>
      <c r="T73" s="7" t="s">
        <v>440</v>
      </c>
      <c r="U73" s="7" t="s">
        <v>42</v>
      </c>
      <c r="V73" s="26" t="e">
        <f t="shared" ca="1" si="2"/>
        <v>#NAME?</v>
      </c>
      <c r="W73" s="7"/>
      <c r="X73" s="7"/>
      <c r="Y73" s="31" t="s">
        <v>279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441</v>
      </c>
      <c r="C74" s="4" t="s">
        <v>442</v>
      </c>
      <c r="D74" s="7" t="s">
        <v>18</v>
      </c>
      <c r="E74" s="7" t="s">
        <v>42</v>
      </c>
      <c r="F74" s="7" t="s">
        <v>90</v>
      </c>
      <c r="G74" s="7" t="e">
        <f t="shared" ca="1" si="0"/>
        <v>#NAME?</v>
      </c>
      <c r="H74" s="26" t="s">
        <v>161</v>
      </c>
      <c r="I74" s="26" t="s">
        <v>24</v>
      </c>
      <c r="J74" s="7" t="str">
        <f t="shared" si="7"/>
        <v>Não</v>
      </c>
      <c r="K74" s="27">
        <v>44988</v>
      </c>
      <c r="L74" s="27">
        <v>45174</v>
      </c>
      <c r="M74" s="7" t="s">
        <v>23</v>
      </c>
      <c r="N74" s="28">
        <v>2E-3</v>
      </c>
      <c r="O74" s="7" t="s">
        <v>24</v>
      </c>
      <c r="P74" s="29">
        <v>0</v>
      </c>
      <c r="Q74" s="30"/>
      <c r="R74" s="52" t="s">
        <v>443</v>
      </c>
      <c r="S74" s="7" t="s">
        <v>163</v>
      </c>
      <c r="T74" s="7" t="s">
        <v>444</v>
      </c>
      <c r="U74" s="7" t="s">
        <v>42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445</v>
      </c>
      <c r="C75" s="4" t="s">
        <v>446</v>
      </c>
      <c r="D75" s="7" t="s">
        <v>18</v>
      </c>
      <c r="E75" s="7" t="s">
        <v>42</v>
      </c>
      <c r="F75" s="7" t="s">
        <v>90</v>
      </c>
      <c r="G75" s="7" t="e">
        <f t="shared" ca="1" si="0"/>
        <v>#NAME?</v>
      </c>
      <c r="H75" s="26" t="s">
        <v>170</v>
      </c>
      <c r="I75" s="26" t="s">
        <v>24</v>
      </c>
      <c r="J75" s="7" t="str">
        <f t="shared" si="7"/>
        <v>Não</v>
      </c>
      <c r="K75" s="27">
        <v>44973</v>
      </c>
      <c r="L75" s="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 t="s">
        <v>447</v>
      </c>
      <c r="S75" s="7" t="s">
        <v>163</v>
      </c>
      <c r="T75" s="7" t="s">
        <v>448</v>
      </c>
      <c r="U75" s="7" t="s">
        <v>42</v>
      </c>
      <c r="V75" s="26" t="e">
        <f t="shared" ca="1" si="2"/>
        <v>#NAME?</v>
      </c>
      <c r="W75" s="7"/>
      <c r="X75" s="7" t="s">
        <v>26</v>
      </c>
      <c r="Y75" s="31" t="s">
        <v>165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449</v>
      </c>
      <c r="C76" s="4" t="s">
        <v>450</v>
      </c>
      <c r="D76" s="7" t="s">
        <v>18</v>
      </c>
      <c r="E76" s="7" t="s">
        <v>42</v>
      </c>
      <c r="F76" s="7" t="s">
        <v>52</v>
      </c>
      <c r="G76" s="7" t="e">
        <f t="shared" ca="1" si="0"/>
        <v>#NAME?</v>
      </c>
      <c r="H76" s="26" t="s">
        <v>170</v>
      </c>
      <c r="I76" s="26" t="s">
        <v>24</v>
      </c>
      <c r="J76" s="7" t="str">
        <f t="shared" si="7"/>
        <v>Não</v>
      </c>
      <c r="K76" s="27">
        <v>45086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163</v>
      </c>
      <c r="T76" s="7" t="s">
        <v>451</v>
      </c>
      <c r="U76" s="7" t="s">
        <v>32</v>
      </c>
      <c r="V76" s="26" t="e">
        <f t="shared" ca="1" si="2"/>
        <v>#NAME?</v>
      </c>
      <c r="W76" s="7"/>
      <c r="X76" s="7"/>
      <c r="Y76" s="31" t="s">
        <v>165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452</v>
      </c>
      <c r="C77" s="4" t="s">
        <v>453</v>
      </c>
      <c r="D77" s="7" t="s">
        <v>18</v>
      </c>
      <c r="E77" s="7" t="s">
        <v>32</v>
      </c>
      <c r="F77" s="7" t="s">
        <v>175</v>
      </c>
      <c r="G77" s="7" t="e">
        <f t="shared" ca="1" si="0"/>
        <v>#NAME?</v>
      </c>
      <c r="H77" s="26" t="s">
        <v>300</v>
      </c>
      <c r="I77" s="26" t="s">
        <v>245</v>
      </c>
      <c r="J77" s="7" t="str">
        <f t="shared" si="7"/>
        <v>Não</v>
      </c>
      <c r="K77" s="27">
        <v>45454</v>
      </c>
      <c r="L77" s="2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163</v>
      </c>
      <c r="T77" s="7" t="s">
        <v>454</v>
      </c>
      <c r="U77" s="7" t="s">
        <v>32</v>
      </c>
      <c r="V77" s="26" t="e">
        <f t="shared" ca="1" si="2"/>
        <v>#NAME?</v>
      </c>
      <c r="W77" s="7"/>
      <c r="X77" s="7" t="s">
        <v>26</v>
      </c>
      <c r="Y77" s="31" t="s">
        <v>165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455</v>
      </c>
      <c r="C78" s="4" t="s">
        <v>456</v>
      </c>
      <c r="D78" s="7" t="s">
        <v>18</v>
      </c>
      <c r="E78" s="7" t="s">
        <v>42</v>
      </c>
      <c r="F78" s="7" t="s">
        <v>52</v>
      </c>
      <c r="G78" s="7" t="e">
        <f t="shared" ca="1" si="0"/>
        <v>#NAME?</v>
      </c>
      <c r="H78" s="26" t="s">
        <v>179</v>
      </c>
      <c r="I78" s="26" t="s">
        <v>180</v>
      </c>
      <c r="J78" s="7" t="str">
        <f t="shared" si="7"/>
        <v>Não</v>
      </c>
      <c r="K78" s="27">
        <v>45012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163</v>
      </c>
      <c r="T78" s="7" t="s">
        <v>457</v>
      </c>
      <c r="U78" s="7" t="s">
        <v>42</v>
      </c>
      <c r="V78" s="26" t="e">
        <f t="shared" ca="1" si="2"/>
        <v>#NAME?</v>
      </c>
      <c r="W78" s="7"/>
      <c r="X78" s="7"/>
      <c r="Y78" s="31" t="s">
        <v>165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458</v>
      </c>
      <c r="C79" s="4" t="s">
        <v>459</v>
      </c>
      <c r="D79" s="7" t="s">
        <v>168</v>
      </c>
      <c r="E79" s="7" t="s">
        <v>42</v>
      </c>
      <c r="F79" s="7" t="s">
        <v>169</v>
      </c>
      <c r="G79" s="7" t="e">
        <f t="shared" ca="1" si="0"/>
        <v>#NAME?</v>
      </c>
      <c r="H79" s="26" t="s">
        <v>170</v>
      </c>
      <c r="I79" s="26" t="s">
        <v>24</v>
      </c>
      <c r="J79" s="7" t="str">
        <f t="shared" si="7"/>
        <v>Não</v>
      </c>
      <c r="K79" s="27">
        <v>45659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/>
      <c r="R79" s="30"/>
      <c r="S79" s="7" t="s">
        <v>163</v>
      </c>
      <c r="T79" s="7" t="s">
        <v>460</v>
      </c>
      <c r="U79" s="7" t="s">
        <v>42</v>
      </c>
      <c r="V79" s="26" t="e">
        <f t="shared" ca="1" si="2"/>
        <v>#NAME?</v>
      </c>
      <c r="W79" s="7"/>
      <c r="X79" s="7" t="s">
        <v>39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3" t="s">
        <v>461</v>
      </c>
      <c r="C80" s="4" t="s">
        <v>462</v>
      </c>
      <c r="D80" s="7" t="s">
        <v>57</v>
      </c>
      <c r="E80" s="7" t="s">
        <v>32</v>
      </c>
      <c r="F80" s="7" t="s">
        <v>423</v>
      </c>
      <c r="G80" s="7" t="e">
        <f t="shared" ca="1" si="0"/>
        <v>#NAME?</v>
      </c>
      <c r="H80" s="26" t="s">
        <v>170</v>
      </c>
      <c r="I80" s="26" t="s">
        <v>24</v>
      </c>
      <c r="J80" s="7" t="str">
        <f t="shared" si="7"/>
        <v>Sim</v>
      </c>
      <c r="K80" s="27">
        <v>45323</v>
      </c>
      <c r="L80" s="7"/>
      <c r="M80" s="7" t="s">
        <v>23</v>
      </c>
      <c r="N80" s="28">
        <v>1.2E-2</v>
      </c>
      <c r="O80" s="7" t="s">
        <v>24</v>
      </c>
      <c r="P80" s="29">
        <v>0</v>
      </c>
      <c r="Q80" s="30" t="s">
        <v>463</v>
      </c>
      <c r="R80" s="30"/>
      <c r="S80" s="7" t="s">
        <v>163</v>
      </c>
      <c r="T80" s="7" t="s">
        <v>464</v>
      </c>
      <c r="U80" s="7" t="s">
        <v>32</v>
      </c>
      <c r="V80" s="26" t="e">
        <f t="shared" ca="1" si="2"/>
        <v>#NAME?</v>
      </c>
      <c r="W80" s="7"/>
      <c r="X80" s="7"/>
      <c r="Y80" s="31" t="s">
        <v>165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14" t="s">
        <v>465</v>
      </c>
      <c r="C81" s="4" t="s">
        <v>466</v>
      </c>
      <c r="D81" s="7" t="s">
        <v>18</v>
      </c>
      <c r="E81" s="7" t="s">
        <v>19</v>
      </c>
      <c r="F81" s="7" t="s">
        <v>72</v>
      </c>
      <c r="G81" s="7" t="e">
        <f t="shared" ca="1" si="0"/>
        <v>#NAME?</v>
      </c>
      <c r="H81" s="26" t="s">
        <v>170</v>
      </c>
      <c r="I81" s="26" t="s">
        <v>24</v>
      </c>
      <c r="J81" s="7" t="str">
        <f t="shared" si="7"/>
        <v>Sim</v>
      </c>
      <c r="K81" s="27">
        <v>45035</v>
      </c>
      <c r="L81" s="7"/>
      <c r="M81" s="7" t="s">
        <v>73</v>
      </c>
      <c r="N81" s="28">
        <v>1.4999999999999999E-2</v>
      </c>
      <c r="O81" s="7" t="s">
        <v>24</v>
      </c>
      <c r="P81" s="29">
        <v>0</v>
      </c>
      <c r="Q81" s="13" t="s">
        <v>467</v>
      </c>
      <c r="R81" s="30" t="s">
        <v>468</v>
      </c>
      <c r="S81" s="7" t="s">
        <v>163</v>
      </c>
      <c r="T81" s="7" t="s">
        <v>469</v>
      </c>
      <c r="U81" s="7" t="s">
        <v>230</v>
      </c>
      <c r="V81" s="26" t="e">
        <f t="shared" ca="1" si="2"/>
        <v>#NAME?</v>
      </c>
      <c r="W81" s="7"/>
      <c r="X81" s="7" t="s">
        <v>186</v>
      </c>
      <c r="Y81" s="31" t="s">
        <v>165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470</v>
      </c>
      <c r="C82" s="4" t="s">
        <v>471</v>
      </c>
      <c r="D82" s="7" t="s">
        <v>18</v>
      </c>
      <c r="E82" s="7" t="s">
        <v>32</v>
      </c>
      <c r="F82" s="7" t="s">
        <v>255</v>
      </c>
      <c r="G82" s="7" t="e">
        <f t="shared" ca="1" si="0"/>
        <v>#NAME?</v>
      </c>
      <c r="H82" s="26" t="s">
        <v>170</v>
      </c>
      <c r="I82" s="26" t="s">
        <v>24</v>
      </c>
      <c r="J82" s="7" t="str">
        <f t="shared" si="7"/>
        <v>Sim</v>
      </c>
      <c r="K82" s="27">
        <v>44985</v>
      </c>
      <c r="L82" s="7"/>
      <c r="M82" s="7" t="s">
        <v>23</v>
      </c>
      <c r="N82" s="28">
        <v>1.2E-2</v>
      </c>
      <c r="O82" s="7" t="s">
        <v>24</v>
      </c>
      <c r="P82" s="29">
        <v>0</v>
      </c>
      <c r="Q82" s="30" t="s">
        <v>472</v>
      </c>
      <c r="R82" s="30"/>
      <c r="S82" s="7" t="s">
        <v>163</v>
      </c>
      <c r="T82" s="7" t="s">
        <v>473</v>
      </c>
      <c r="U82" s="7" t="s">
        <v>32</v>
      </c>
      <c r="V82" s="26" t="e">
        <f t="shared" ca="1" si="2"/>
        <v>#NAME?</v>
      </c>
      <c r="W82" s="7"/>
      <c r="X82" s="7"/>
      <c r="Y82" s="31" t="s">
        <v>165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474</v>
      </c>
      <c r="C83" s="4" t="s">
        <v>475</v>
      </c>
      <c r="D83" s="7" t="s">
        <v>18</v>
      </c>
      <c r="E83" s="7" t="s">
        <v>19</v>
      </c>
      <c r="F83" s="7" t="s">
        <v>20</v>
      </c>
      <c r="G83" s="7" t="e">
        <f t="shared" ca="1" si="0"/>
        <v>#NAME?</v>
      </c>
      <c r="H83" s="26" t="s">
        <v>170</v>
      </c>
      <c r="I83" s="26" t="s">
        <v>24</v>
      </c>
      <c r="J83" s="7" t="str">
        <f t="shared" si="7"/>
        <v>Não</v>
      </c>
      <c r="K83" s="27">
        <v>45096</v>
      </c>
      <c r="L83" s="7"/>
      <c r="M83" s="7" t="s">
        <v>221</v>
      </c>
      <c r="N83" s="28">
        <v>1.4999999999999999E-2</v>
      </c>
      <c r="O83" s="7" t="s">
        <v>99</v>
      </c>
      <c r="P83" s="29">
        <v>0.1</v>
      </c>
      <c r="Q83" s="30"/>
      <c r="R83" s="30"/>
      <c r="S83" s="7" t="s">
        <v>163</v>
      </c>
      <c r="T83" s="7" t="s">
        <v>476</v>
      </c>
      <c r="U83" s="7" t="s">
        <v>77</v>
      </c>
      <c r="V83" s="26" t="e">
        <f t="shared" ca="1" si="2"/>
        <v>#NAME?</v>
      </c>
      <c r="W83" s="7"/>
      <c r="X83" s="7"/>
      <c r="Y83" s="31" t="s">
        <v>165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477</v>
      </c>
      <c r="C84" s="48" t="s">
        <v>478</v>
      </c>
      <c r="D84" s="7" t="s">
        <v>168</v>
      </c>
      <c r="E84" s="7" t="s">
        <v>42</v>
      </c>
      <c r="F84" s="7" t="s">
        <v>169</v>
      </c>
      <c r="G84" s="7" t="e">
        <f t="shared" ca="1" si="0"/>
        <v>#NAME?</v>
      </c>
      <c r="H84" s="26" t="s">
        <v>170</v>
      </c>
      <c r="I84" s="26" t="s">
        <v>24</v>
      </c>
      <c r="J84" s="7" t="str">
        <f t="shared" si="7"/>
        <v>Sim</v>
      </c>
      <c r="K84" s="27">
        <v>45603</v>
      </c>
      <c r="L84" s="7"/>
      <c r="M84" s="7" t="s">
        <v>23</v>
      </c>
      <c r="N84" s="28">
        <v>1.2E-2</v>
      </c>
      <c r="O84" s="7" t="s">
        <v>24</v>
      </c>
      <c r="P84" s="29">
        <v>0</v>
      </c>
      <c r="Q84" s="30" t="s">
        <v>479</v>
      </c>
      <c r="R84" s="30"/>
      <c r="S84" s="7" t="s">
        <v>163</v>
      </c>
      <c r="T84" s="7" t="s">
        <v>480</v>
      </c>
      <c r="U84" s="7" t="s">
        <v>42</v>
      </c>
      <c r="V84" s="26" t="e">
        <f t="shared" ca="1" si="2"/>
        <v>#NAME?</v>
      </c>
      <c r="W84" s="7"/>
      <c r="X84" s="7" t="s">
        <v>39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" t="s">
        <v>481</v>
      </c>
      <c r="C85" s="48" t="s">
        <v>482</v>
      </c>
      <c r="D85" s="7" t="s">
        <v>18</v>
      </c>
      <c r="E85" s="7" t="s">
        <v>32</v>
      </c>
      <c r="F85" s="7" t="s">
        <v>220</v>
      </c>
      <c r="G85" s="7" t="e">
        <f t="shared" ca="1" si="0"/>
        <v>#NAME?</v>
      </c>
      <c r="H85" s="26" t="s">
        <v>179</v>
      </c>
      <c r="I85" s="26" t="s">
        <v>180</v>
      </c>
      <c r="J85" s="7" t="str">
        <f t="shared" si="7"/>
        <v>Não</v>
      </c>
      <c r="K85" s="27">
        <v>45677</v>
      </c>
      <c r="L85" s="7"/>
      <c r="M85" s="7" t="s">
        <v>190</v>
      </c>
      <c r="N85" s="28">
        <v>0</v>
      </c>
      <c r="O85" s="7" t="s">
        <v>24</v>
      </c>
      <c r="P85" s="29">
        <v>0</v>
      </c>
      <c r="Q85" s="30"/>
      <c r="R85" s="30"/>
      <c r="S85" s="7" t="s">
        <v>163</v>
      </c>
      <c r="T85" s="7" t="s">
        <v>483</v>
      </c>
      <c r="U85" s="7" t="s">
        <v>32</v>
      </c>
      <c r="V85" s="26" t="e">
        <f t="shared" ca="1" si="2"/>
        <v>#NAME?</v>
      </c>
      <c r="W85" s="7"/>
      <c r="X85" s="7" t="s">
        <v>26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484</v>
      </c>
      <c r="C86" s="70" t="s">
        <v>485</v>
      </c>
      <c r="D86" s="7" t="s">
        <v>159</v>
      </c>
      <c r="E86" s="7" t="s">
        <v>32</v>
      </c>
      <c r="F86" s="7" t="s">
        <v>486</v>
      </c>
      <c r="G86" s="7" t="e">
        <f t="shared" ca="1" si="0"/>
        <v>#NAME?</v>
      </c>
      <c r="H86" s="26" t="s">
        <v>170</v>
      </c>
      <c r="I86" s="26" t="s">
        <v>24</v>
      </c>
      <c r="J86" s="7" t="str">
        <f t="shared" si="7"/>
        <v>Sim</v>
      </c>
      <c r="K86" s="27">
        <v>45432</v>
      </c>
      <c r="L86" s="7"/>
      <c r="M86" s="7" t="s">
        <v>98</v>
      </c>
      <c r="N86" s="28">
        <v>1.4E-2</v>
      </c>
      <c r="O86" s="7" t="s">
        <v>99</v>
      </c>
      <c r="P86" s="29">
        <v>0.1</v>
      </c>
      <c r="Q86" s="30" t="s">
        <v>487</v>
      </c>
      <c r="R86" s="30"/>
      <c r="S86" s="7" t="s">
        <v>163</v>
      </c>
      <c r="T86" s="12" t="s">
        <v>488</v>
      </c>
      <c r="U86" s="7" t="s">
        <v>32</v>
      </c>
      <c r="V86" s="26" t="e">
        <f t="shared" ca="1" si="2"/>
        <v>#NAME?</v>
      </c>
      <c r="W86" s="7"/>
      <c r="X86" s="7" t="s">
        <v>186</v>
      </c>
      <c r="Y86" s="31" t="s">
        <v>489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490</v>
      </c>
      <c r="C87" s="70" t="s">
        <v>491</v>
      </c>
      <c r="D87" s="7" t="s">
        <v>159</v>
      </c>
      <c r="E87" s="7" t="s">
        <v>32</v>
      </c>
      <c r="F87" s="7" t="s">
        <v>160</v>
      </c>
      <c r="G87" s="7" t="e">
        <f t="shared" ca="1" si="0"/>
        <v>#NAME?</v>
      </c>
      <c r="H87" s="26" t="s">
        <v>161</v>
      </c>
      <c r="I87" s="26" t="s">
        <v>24</v>
      </c>
      <c r="J87" s="7" t="s">
        <v>199</v>
      </c>
      <c r="K87" s="27">
        <v>45113</v>
      </c>
      <c r="L87" s="27">
        <v>45513</v>
      </c>
      <c r="M87" s="7" t="s">
        <v>45</v>
      </c>
      <c r="N87" s="28">
        <v>6.0000000000000001E-3</v>
      </c>
      <c r="O87" s="7" t="s">
        <v>24</v>
      </c>
      <c r="P87" s="29">
        <v>0</v>
      </c>
      <c r="Q87" s="30"/>
      <c r="R87" s="30" t="s">
        <v>316</v>
      </c>
      <c r="S87" s="7" t="s">
        <v>207</v>
      </c>
      <c r="T87" s="12" t="s">
        <v>492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14" t="s">
        <v>493</v>
      </c>
      <c r="C88" s="4" t="s">
        <v>494</v>
      </c>
      <c r="D88" s="7" t="s">
        <v>18</v>
      </c>
      <c r="E88" s="7" t="s">
        <v>19</v>
      </c>
      <c r="F88" s="7" t="s">
        <v>72</v>
      </c>
      <c r="G88" s="7" t="e">
        <f t="shared" ca="1" si="0"/>
        <v>#NAME?</v>
      </c>
      <c r="H88" s="26" t="s">
        <v>170</v>
      </c>
      <c r="I88" s="26" t="s">
        <v>24</v>
      </c>
      <c r="J88" s="7" t="str">
        <f t="shared" ref="J88:J144" si="8">IF(Q88=0,"Não","Sim")</f>
        <v>Sim</v>
      </c>
      <c r="K88" s="27">
        <v>45012</v>
      </c>
      <c r="L88" s="7"/>
      <c r="M88" s="7" t="s">
        <v>73</v>
      </c>
      <c r="N88" s="28">
        <v>6.4999999999999997E-3</v>
      </c>
      <c r="O88" s="7" t="s">
        <v>24</v>
      </c>
      <c r="P88" s="29">
        <v>0</v>
      </c>
      <c r="Q88" s="30" t="s">
        <v>495</v>
      </c>
      <c r="R88" s="30" t="s">
        <v>468</v>
      </c>
      <c r="S88" s="7" t="s">
        <v>163</v>
      </c>
      <c r="T88" s="7" t="s">
        <v>496</v>
      </c>
      <c r="U88" s="7" t="s">
        <v>77</v>
      </c>
      <c r="V88" s="26" t="e">
        <f t="shared" ca="1" si="2"/>
        <v>#NAME?</v>
      </c>
      <c r="W88" s="7"/>
      <c r="X88" s="7" t="s">
        <v>186</v>
      </c>
      <c r="Y88" s="31" t="s">
        <v>165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493</v>
      </c>
      <c r="C89" s="4" t="s">
        <v>497</v>
      </c>
      <c r="D89" s="7" t="s">
        <v>18</v>
      </c>
      <c r="E89" s="7" t="s">
        <v>19</v>
      </c>
      <c r="F89" s="7" t="s">
        <v>72</v>
      </c>
      <c r="G89" s="7" t="e">
        <f t="shared" ca="1" si="0"/>
        <v>#NAME?</v>
      </c>
      <c r="H89" s="26" t="s">
        <v>161</v>
      </c>
      <c r="I89" s="26" t="s">
        <v>24</v>
      </c>
      <c r="J89" s="7" t="str">
        <f t="shared" si="8"/>
        <v>Não</v>
      </c>
      <c r="K89" s="27">
        <v>45163</v>
      </c>
      <c r="L89" s="27">
        <v>45524</v>
      </c>
      <c r="M89" s="7" t="s">
        <v>281</v>
      </c>
      <c r="N89" s="28">
        <v>0</v>
      </c>
      <c r="O89" s="7" t="s">
        <v>24</v>
      </c>
      <c r="P89" s="29">
        <v>0</v>
      </c>
      <c r="Q89" s="30"/>
      <c r="R89" s="30" t="s">
        <v>498</v>
      </c>
      <c r="S89" s="7" t="s">
        <v>163</v>
      </c>
      <c r="T89" s="7" t="s">
        <v>496</v>
      </c>
      <c r="U89" s="7" t="s">
        <v>77</v>
      </c>
      <c r="V89" s="26" t="e">
        <f t="shared" ca="1" si="2"/>
        <v>#NAME?</v>
      </c>
      <c r="W89" s="7"/>
      <c r="X89" s="7" t="s">
        <v>186</v>
      </c>
      <c r="Y89" s="31" t="s">
        <v>165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493</v>
      </c>
      <c r="C90" s="4" t="s">
        <v>499</v>
      </c>
      <c r="D90" s="7" t="s">
        <v>18</v>
      </c>
      <c r="E90" s="7" t="s">
        <v>19</v>
      </c>
      <c r="F90" s="7" t="s">
        <v>72</v>
      </c>
      <c r="G90" s="7" t="e">
        <f t="shared" ca="1" si="0"/>
        <v>#NAME?</v>
      </c>
      <c r="H90" s="26" t="s">
        <v>179</v>
      </c>
      <c r="I90" s="26" t="s">
        <v>180</v>
      </c>
      <c r="J90" s="7" t="str">
        <f t="shared" si="8"/>
        <v>Não</v>
      </c>
      <c r="K90" s="27">
        <v>45139</v>
      </c>
      <c r="L90" s="7"/>
      <c r="M90" s="7" t="s">
        <v>281</v>
      </c>
      <c r="N90" s="28">
        <v>6.4999999999999997E-3</v>
      </c>
      <c r="O90" s="7" t="s">
        <v>201</v>
      </c>
      <c r="P90" s="29">
        <v>0.2</v>
      </c>
      <c r="Q90" s="30"/>
      <c r="R90" s="30"/>
      <c r="S90" s="7" t="s">
        <v>163</v>
      </c>
      <c r="T90" s="7" t="s">
        <v>496</v>
      </c>
      <c r="U90" s="7" t="s">
        <v>77</v>
      </c>
      <c r="V90" s="26" t="e">
        <f t="shared" ca="1" si="2"/>
        <v>#NAME?</v>
      </c>
      <c r="W90" s="7"/>
      <c r="X90" s="7" t="s">
        <v>186</v>
      </c>
      <c r="Y90" s="31" t="s">
        <v>165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500</v>
      </c>
      <c r="C91" s="4" t="s">
        <v>501</v>
      </c>
      <c r="D91" s="7" t="s">
        <v>18</v>
      </c>
      <c r="E91" s="7" t="s">
        <v>42</v>
      </c>
      <c r="F91" s="7" t="s">
        <v>90</v>
      </c>
      <c r="G91" s="7" t="e">
        <f t="shared" ca="1" si="0"/>
        <v>#NAME?</v>
      </c>
      <c r="H91" s="26" t="s">
        <v>170</v>
      </c>
      <c r="I91" s="26" t="s">
        <v>24</v>
      </c>
      <c r="J91" s="7" t="str">
        <f t="shared" si="8"/>
        <v>Não</v>
      </c>
      <c r="K91" s="27">
        <v>45006</v>
      </c>
      <c r="L91" s="7"/>
      <c r="M91" s="7" t="s">
        <v>23</v>
      </c>
      <c r="N91" s="28">
        <v>1.2E-2</v>
      </c>
      <c r="O91" s="7" t="s">
        <v>24</v>
      </c>
      <c r="P91" s="29">
        <v>0</v>
      </c>
      <c r="Q91" s="30"/>
      <c r="R91" s="30"/>
      <c r="S91" s="7" t="s">
        <v>207</v>
      </c>
      <c r="T91" s="7" t="s">
        <v>502</v>
      </c>
      <c r="U91" s="7" t="s">
        <v>42</v>
      </c>
      <c r="V91" s="26" t="e">
        <f t="shared" ca="1" si="2"/>
        <v>#NAME?</v>
      </c>
      <c r="W91" s="7"/>
      <c r="X91" s="7"/>
      <c r="Y91" s="31" t="s">
        <v>165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503</v>
      </c>
      <c r="C92" s="4" t="s">
        <v>504</v>
      </c>
      <c r="D92" s="7" t="s">
        <v>18</v>
      </c>
      <c r="E92" s="7" t="s">
        <v>32</v>
      </c>
      <c r="F92" s="7" t="s">
        <v>295</v>
      </c>
      <c r="G92" s="7" t="e">
        <f t="shared" ca="1" si="0"/>
        <v>#NAME?</v>
      </c>
      <c r="H92" s="26" t="s">
        <v>179</v>
      </c>
      <c r="I92" s="26" t="s">
        <v>205</v>
      </c>
      <c r="J92" s="7" t="str">
        <f t="shared" si="8"/>
        <v>Sim</v>
      </c>
      <c r="K92" s="27">
        <v>44988</v>
      </c>
      <c r="L92" s="7"/>
      <c r="M92" s="7" t="s">
        <v>227</v>
      </c>
      <c r="N92" s="28">
        <v>0</v>
      </c>
      <c r="O92" s="7" t="s">
        <v>24</v>
      </c>
      <c r="P92" s="29">
        <v>0</v>
      </c>
      <c r="Q92" s="30" t="s">
        <v>505</v>
      </c>
      <c r="R92" s="30"/>
      <c r="S92" s="7" t="s">
        <v>207</v>
      </c>
      <c r="T92" s="7" t="s">
        <v>506</v>
      </c>
      <c r="U92" s="7" t="s">
        <v>209</v>
      </c>
      <c r="V92" s="26" t="e">
        <f t="shared" ca="1" si="2"/>
        <v>#NAME?</v>
      </c>
      <c r="W92" s="7"/>
      <c r="X92" s="7"/>
      <c r="Y92" s="31" t="s">
        <v>507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508</v>
      </c>
      <c r="C93" s="4" t="s">
        <v>509</v>
      </c>
      <c r="D93" s="7" t="s">
        <v>18</v>
      </c>
      <c r="E93" s="7" t="s">
        <v>42</v>
      </c>
      <c r="F93" s="7" t="s">
        <v>90</v>
      </c>
      <c r="G93" s="7" t="e">
        <f t="shared" ca="1" si="0"/>
        <v>#NAME?</v>
      </c>
      <c r="H93" s="26" t="s">
        <v>170</v>
      </c>
      <c r="I93" s="26" t="s">
        <v>24</v>
      </c>
      <c r="J93" s="7" t="str">
        <f t="shared" si="8"/>
        <v>Não</v>
      </c>
      <c r="K93" s="27">
        <v>44960</v>
      </c>
      <c r="L93" s="7"/>
      <c r="M93" s="7" t="s">
        <v>23</v>
      </c>
      <c r="N93" s="28">
        <v>1.2E-2</v>
      </c>
      <c r="O93" s="7" t="s">
        <v>24</v>
      </c>
      <c r="P93" s="29">
        <v>0</v>
      </c>
      <c r="Q93" s="30"/>
      <c r="R93" s="30"/>
      <c r="S93" s="7" t="s">
        <v>163</v>
      </c>
      <c r="T93" s="7" t="s">
        <v>510</v>
      </c>
      <c r="U93" s="7" t="s">
        <v>42</v>
      </c>
      <c r="V93" s="26" t="e">
        <f t="shared" ca="1" si="2"/>
        <v>#NAME?</v>
      </c>
      <c r="W93" s="7"/>
      <c r="X93" s="7"/>
      <c r="Y93" s="31" t="s">
        <v>165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511</v>
      </c>
      <c r="C94" s="4" t="s">
        <v>512</v>
      </c>
      <c r="D94" s="7" t="s">
        <v>18</v>
      </c>
      <c r="E94" s="7" t="s">
        <v>42</v>
      </c>
      <c r="F94" s="7" t="s">
        <v>90</v>
      </c>
      <c r="G94" s="7" t="e">
        <f t="shared" ca="1" si="0"/>
        <v>#NAME?</v>
      </c>
      <c r="H94" s="26" t="s">
        <v>170</v>
      </c>
      <c r="I94" s="26" t="s">
        <v>24</v>
      </c>
      <c r="J94" s="7" t="str">
        <f t="shared" si="8"/>
        <v>Não</v>
      </c>
      <c r="K94" s="27">
        <v>45001</v>
      </c>
      <c r="L94" s="7"/>
      <c r="M94" s="7" t="s">
        <v>23</v>
      </c>
      <c r="N94" s="28">
        <v>0.01</v>
      </c>
      <c r="O94" s="7" t="s">
        <v>24</v>
      </c>
      <c r="P94" s="29">
        <v>0</v>
      </c>
      <c r="Q94" s="30"/>
      <c r="R94" s="30"/>
      <c r="S94" s="7" t="s">
        <v>163</v>
      </c>
      <c r="T94" s="7" t="s">
        <v>513</v>
      </c>
      <c r="U94" s="7" t="s">
        <v>42</v>
      </c>
      <c r="V94" s="26" t="e">
        <f t="shared" ca="1" si="2"/>
        <v>#NAME?</v>
      </c>
      <c r="W94" s="7"/>
      <c r="X94" s="7"/>
      <c r="Y94" s="31" t="s">
        <v>165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3" t="s">
        <v>514</v>
      </c>
      <c r="C95" s="43" t="s">
        <v>515</v>
      </c>
      <c r="D95" s="7" t="s">
        <v>18</v>
      </c>
      <c r="E95" s="7" t="s">
        <v>42</v>
      </c>
      <c r="F95" s="7" t="s">
        <v>90</v>
      </c>
      <c r="G95" s="7" t="e">
        <f t="shared" ca="1" si="0"/>
        <v>#NAME?</v>
      </c>
      <c r="H95" s="26" t="s">
        <v>170</v>
      </c>
      <c r="I95" s="26" t="s">
        <v>24</v>
      </c>
      <c r="J95" s="7" t="str">
        <f t="shared" si="8"/>
        <v>Sim</v>
      </c>
      <c r="K95" s="27">
        <v>45183</v>
      </c>
      <c r="L95" s="7"/>
      <c r="M95" s="7" t="s">
        <v>23</v>
      </c>
      <c r="N95" s="28">
        <v>1.2E-2</v>
      </c>
      <c r="O95" s="7" t="s">
        <v>24</v>
      </c>
      <c r="P95" s="29">
        <v>0</v>
      </c>
      <c r="Q95" s="72" t="s">
        <v>516</v>
      </c>
      <c r="R95" s="30"/>
      <c r="S95" s="7" t="s">
        <v>163</v>
      </c>
      <c r="T95" s="7" t="s">
        <v>517</v>
      </c>
      <c r="U95" s="7" t="s">
        <v>42</v>
      </c>
      <c r="V95" s="26" t="e">
        <f t="shared" ca="1" si="2"/>
        <v>#NAME?</v>
      </c>
      <c r="W95" s="7"/>
      <c r="X95" s="7"/>
      <c r="Y95" s="31" t="s">
        <v>165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518</v>
      </c>
      <c r="C96" s="43" t="s">
        <v>519</v>
      </c>
      <c r="D96" s="7" t="s">
        <v>18</v>
      </c>
      <c r="E96" s="7" t="s">
        <v>42</v>
      </c>
      <c r="F96" s="73" t="s">
        <v>520</v>
      </c>
      <c r="G96" s="7" t="e">
        <f t="shared" ca="1" si="0"/>
        <v>#NAME?</v>
      </c>
      <c r="H96" s="26" t="s">
        <v>179</v>
      </c>
      <c r="I96" s="26" t="s">
        <v>180</v>
      </c>
      <c r="J96" s="7" t="str">
        <f t="shared" si="8"/>
        <v>Não</v>
      </c>
      <c r="K96" s="27">
        <v>45191</v>
      </c>
      <c r="L96" s="7"/>
      <c r="M96" s="7" t="s">
        <v>521</v>
      </c>
      <c r="N96" s="28">
        <v>7.0000000000000001E-3</v>
      </c>
      <c r="O96" s="7" t="s">
        <v>24</v>
      </c>
      <c r="P96" s="29">
        <v>0</v>
      </c>
      <c r="Q96" s="72"/>
      <c r="R96" s="30"/>
      <c r="S96" s="7" t="s">
        <v>207</v>
      </c>
      <c r="T96" s="7" t="s">
        <v>522</v>
      </c>
      <c r="U96" s="7" t="s">
        <v>42</v>
      </c>
      <c r="V96" s="26" t="e">
        <f t="shared" ca="1" si="2"/>
        <v>#NAME?</v>
      </c>
      <c r="W96" s="7"/>
      <c r="X96" s="7"/>
      <c r="Y96" s="31" t="s">
        <v>165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523</v>
      </c>
      <c r="C97" s="4" t="s">
        <v>524</v>
      </c>
      <c r="D97" s="7" t="s">
        <v>18</v>
      </c>
      <c r="E97" s="7" t="s">
        <v>19</v>
      </c>
      <c r="F97" s="7" t="s">
        <v>72</v>
      </c>
      <c r="G97" s="7" t="e">
        <f t="shared" ca="1" si="0"/>
        <v>#NAME?</v>
      </c>
      <c r="H97" s="26" t="s">
        <v>161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281</v>
      </c>
      <c r="N97" s="28">
        <v>2.5000000000000001E-2</v>
      </c>
      <c r="O97" s="7" t="s">
        <v>201</v>
      </c>
      <c r="P97" s="29">
        <v>0.2</v>
      </c>
      <c r="Q97" s="25"/>
      <c r="R97" s="30" t="s">
        <v>525</v>
      </c>
      <c r="S97" s="7" t="s">
        <v>163</v>
      </c>
      <c r="T97" s="7" t="s">
        <v>526</v>
      </c>
      <c r="U97" s="7" t="s">
        <v>77</v>
      </c>
      <c r="V97" s="26" t="e">
        <f t="shared" ca="1" si="2"/>
        <v>#NAME?</v>
      </c>
      <c r="W97" s="7"/>
      <c r="X97" s="7"/>
      <c r="Y97" s="31" t="s">
        <v>165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3" t="s">
        <v>523</v>
      </c>
      <c r="C98" s="4" t="s">
        <v>527</v>
      </c>
      <c r="D98" s="7" t="s">
        <v>18</v>
      </c>
      <c r="E98" s="7" t="s">
        <v>19</v>
      </c>
      <c r="F98" s="7" t="s">
        <v>72</v>
      </c>
      <c r="G98" s="7" t="e">
        <f t="shared" ca="1" si="0"/>
        <v>#NAME?</v>
      </c>
      <c r="H98" s="26" t="s">
        <v>161</v>
      </c>
      <c r="I98" s="26" t="s">
        <v>24</v>
      </c>
      <c r="J98" s="7" t="str">
        <f t="shared" si="8"/>
        <v>Não</v>
      </c>
      <c r="K98" s="27">
        <v>45163</v>
      </c>
      <c r="L98" s="27">
        <v>45383</v>
      </c>
      <c r="M98" s="7" t="s">
        <v>23</v>
      </c>
      <c r="N98" s="28">
        <v>1.2E-2</v>
      </c>
      <c r="O98" s="7" t="s">
        <v>24</v>
      </c>
      <c r="P98" s="29">
        <v>0</v>
      </c>
      <c r="Q98" s="30"/>
      <c r="R98" s="30" t="s">
        <v>525</v>
      </c>
      <c r="S98" s="7" t="s">
        <v>163</v>
      </c>
      <c r="T98" s="7" t="s">
        <v>526</v>
      </c>
      <c r="U98" s="7" t="s">
        <v>77</v>
      </c>
      <c r="V98" s="26" t="e">
        <f t="shared" ca="1" si="2"/>
        <v>#NAME?</v>
      </c>
      <c r="W98" s="7"/>
      <c r="X98" s="7"/>
      <c r="Y98" s="31" t="s">
        <v>165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523</v>
      </c>
      <c r="C99" s="43" t="s">
        <v>528</v>
      </c>
      <c r="D99" s="7" t="s">
        <v>18</v>
      </c>
      <c r="E99" s="7" t="s">
        <v>19</v>
      </c>
      <c r="F99" s="7" t="s">
        <v>72</v>
      </c>
      <c r="G99" s="7" t="e">
        <f t="shared" ca="1" si="0"/>
        <v>#NAME?</v>
      </c>
      <c r="H99" s="26" t="s">
        <v>161</v>
      </c>
      <c r="I99" s="26" t="s">
        <v>24</v>
      </c>
      <c r="J99" s="7" t="str">
        <f t="shared" si="8"/>
        <v>Não</v>
      </c>
      <c r="K99" s="27">
        <v>45197</v>
      </c>
      <c r="L99" s="27">
        <v>45383</v>
      </c>
      <c r="M99" s="7" t="s">
        <v>227</v>
      </c>
      <c r="N99" s="28">
        <v>0</v>
      </c>
      <c r="O99" s="7" t="s">
        <v>24</v>
      </c>
      <c r="P99" s="29">
        <v>0</v>
      </c>
      <c r="Q99" s="30"/>
      <c r="R99" s="30"/>
      <c r="S99" s="7" t="s">
        <v>163</v>
      </c>
      <c r="T99" s="7" t="s">
        <v>526</v>
      </c>
      <c r="U99" s="7" t="s">
        <v>77</v>
      </c>
      <c r="V99" s="26" t="e">
        <f t="shared" ca="1" si="2"/>
        <v>#NAME?</v>
      </c>
      <c r="W99" s="7"/>
      <c r="X99" s="7"/>
      <c r="Y99" s="31" t="s">
        <v>165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14" t="s">
        <v>529</v>
      </c>
      <c r="C100" s="4" t="s">
        <v>530</v>
      </c>
      <c r="D100" s="7" t="s">
        <v>18</v>
      </c>
      <c r="E100" s="7" t="s">
        <v>32</v>
      </c>
      <c r="F100" s="7" t="s">
        <v>220</v>
      </c>
      <c r="G100" s="7" t="e">
        <f t="shared" ca="1" si="0"/>
        <v>#NAME?</v>
      </c>
      <c r="H100" s="26" t="s">
        <v>179</v>
      </c>
      <c r="I100" s="26" t="s">
        <v>24</v>
      </c>
      <c r="J100" s="7" t="str">
        <f t="shared" si="8"/>
        <v>Sim</v>
      </c>
      <c r="K100" s="27">
        <v>45364</v>
      </c>
      <c r="L100" s="7"/>
      <c r="M100" s="7" t="s">
        <v>190</v>
      </c>
      <c r="N100" s="28">
        <v>0</v>
      </c>
      <c r="O100" s="7" t="s">
        <v>24</v>
      </c>
      <c r="P100" s="29">
        <v>0</v>
      </c>
      <c r="Q100" s="30" t="s">
        <v>531</v>
      </c>
      <c r="R100" s="30"/>
      <c r="S100" s="7" t="s">
        <v>163</v>
      </c>
      <c r="T100" s="6" t="s">
        <v>532</v>
      </c>
      <c r="U100" s="7" t="s">
        <v>32</v>
      </c>
      <c r="V100" s="26" t="e">
        <f t="shared" ca="1" si="2"/>
        <v>#NAME?</v>
      </c>
      <c r="W100" s="7"/>
      <c r="X100" s="7"/>
      <c r="Y100" s="31" t="s">
        <v>165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533</v>
      </c>
      <c r="C101" s="41" t="s">
        <v>534</v>
      </c>
      <c r="D101" s="7" t="s">
        <v>159</v>
      </c>
      <c r="E101" s="7" t="s">
        <v>32</v>
      </c>
      <c r="F101" s="7" t="s">
        <v>226</v>
      </c>
      <c r="G101" s="7" t="e">
        <f t="shared" ca="1" si="0"/>
        <v>#NAME?</v>
      </c>
      <c r="H101" s="26" t="s">
        <v>179</v>
      </c>
      <c r="I101" s="26" t="s">
        <v>205</v>
      </c>
      <c r="J101" s="7" t="str">
        <f t="shared" si="8"/>
        <v>Sim</v>
      </c>
      <c r="K101" s="27">
        <v>45414</v>
      </c>
      <c r="L101" s="7"/>
      <c r="M101" s="7" t="s">
        <v>227</v>
      </c>
      <c r="N101" s="28">
        <v>3.0000000000000001E-3</v>
      </c>
      <c r="O101" s="7" t="s">
        <v>24</v>
      </c>
      <c r="P101" s="29">
        <v>0</v>
      </c>
      <c r="Q101" s="74" t="s">
        <v>228</v>
      </c>
      <c r="R101" s="30"/>
      <c r="S101" s="7" t="s">
        <v>163</v>
      </c>
      <c r="T101" s="12" t="s">
        <v>535</v>
      </c>
      <c r="U101" s="7" t="s">
        <v>209</v>
      </c>
      <c r="V101" s="26" t="e">
        <f t="shared" ca="1" si="2"/>
        <v>#NAME?</v>
      </c>
      <c r="W101" s="7"/>
      <c r="X101" s="7" t="s">
        <v>26</v>
      </c>
      <c r="Y101" s="31" t="s">
        <v>165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3" t="s">
        <v>536</v>
      </c>
      <c r="C102" s="4" t="s">
        <v>537</v>
      </c>
      <c r="D102" s="7" t="s">
        <v>18</v>
      </c>
      <c r="E102" s="7" t="s">
        <v>19</v>
      </c>
      <c r="F102" s="7" t="s">
        <v>72</v>
      </c>
      <c r="G102" s="7" t="e">
        <f t="shared" ca="1" si="0"/>
        <v>#NAME?</v>
      </c>
      <c r="H102" s="26" t="s">
        <v>170</v>
      </c>
      <c r="I102" s="26" t="s">
        <v>24</v>
      </c>
      <c r="J102" s="7" t="str">
        <f t="shared" si="8"/>
        <v>Não</v>
      </c>
      <c r="K102" s="27">
        <v>45315</v>
      </c>
      <c r="L102" s="7"/>
      <c r="M102" s="7" t="s">
        <v>190</v>
      </c>
      <c r="N102" s="28">
        <v>0</v>
      </c>
      <c r="O102" s="7" t="s">
        <v>24</v>
      </c>
      <c r="P102" s="29">
        <v>0</v>
      </c>
      <c r="Q102" s="30"/>
      <c r="R102" s="30"/>
      <c r="S102" s="7" t="s">
        <v>163</v>
      </c>
      <c r="T102" s="7" t="s">
        <v>538</v>
      </c>
      <c r="U102" s="7" t="s">
        <v>77</v>
      </c>
      <c r="V102" s="26" t="e">
        <f t="shared" ca="1" si="2"/>
        <v>#NAME?</v>
      </c>
      <c r="W102" s="7"/>
      <c r="X102" s="7"/>
      <c r="Y102" s="31" t="s">
        <v>165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2" t="s">
        <v>539</v>
      </c>
      <c r="C103" s="65" t="s">
        <v>540</v>
      </c>
      <c r="D103" s="7" t="s">
        <v>18</v>
      </c>
      <c r="E103" s="7" t="s">
        <v>19</v>
      </c>
      <c r="F103" s="7" t="s">
        <v>20</v>
      </c>
      <c r="G103" s="7" t="e">
        <f t="shared" ca="1" si="0"/>
        <v>#NAME?</v>
      </c>
      <c r="H103" s="26" t="s">
        <v>170</v>
      </c>
      <c r="I103" s="26" t="s">
        <v>24</v>
      </c>
      <c r="J103" s="7" t="str">
        <f t="shared" si="8"/>
        <v>Não</v>
      </c>
      <c r="K103" s="27">
        <v>45212</v>
      </c>
      <c r="L103" s="7"/>
      <c r="M103" s="7" t="s">
        <v>98</v>
      </c>
      <c r="N103" s="28">
        <v>1.2E-2</v>
      </c>
      <c r="O103" s="7" t="s">
        <v>99</v>
      </c>
      <c r="P103" s="29">
        <v>0.1</v>
      </c>
      <c r="Q103" s="25"/>
      <c r="R103" s="30" t="s">
        <v>541</v>
      </c>
      <c r="S103" s="7" t="s">
        <v>163</v>
      </c>
      <c r="T103" s="7" t="s">
        <v>542</v>
      </c>
      <c r="U103" s="7" t="s">
        <v>77</v>
      </c>
      <c r="V103" s="26" t="e">
        <f t="shared" ca="1" si="2"/>
        <v>#NAME?</v>
      </c>
      <c r="W103" s="7"/>
      <c r="X103" s="7"/>
      <c r="Y103" s="31" t="s">
        <v>165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543</v>
      </c>
      <c r="C104" s="4" t="s">
        <v>544</v>
      </c>
      <c r="D104" s="7" t="s">
        <v>159</v>
      </c>
      <c r="E104" s="7" t="s">
        <v>32</v>
      </c>
      <c r="F104" s="7" t="s">
        <v>545</v>
      </c>
      <c r="G104" s="7" t="e">
        <f t="shared" ca="1" si="0"/>
        <v>#NAME?</v>
      </c>
      <c r="H104" s="26" t="s">
        <v>161</v>
      </c>
      <c r="I104" s="26" t="s">
        <v>24</v>
      </c>
      <c r="J104" s="7" t="str">
        <f t="shared" si="8"/>
        <v>Não</v>
      </c>
      <c r="K104" s="27">
        <v>45083</v>
      </c>
      <c r="L104" s="27">
        <v>45565</v>
      </c>
      <c r="M104" s="7" t="s">
        <v>23</v>
      </c>
      <c r="N104" s="28">
        <v>7.0000000000000001E-3</v>
      </c>
      <c r="O104" s="7" t="s">
        <v>24</v>
      </c>
      <c r="P104" s="29">
        <v>0</v>
      </c>
      <c r="Q104" s="30"/>
      <c r="R104" s="30"/>
      <c r="S104" s="7" t="s">
        <v>163</v>
      </c>
      <c r="T104" s="7" t="s">
        <v>546</v>
      </c>
      <c r="U104" s="7" t="s">
        <v>32</v>
      </c>
      <c r="V104" s="26" t="e">
        <f t="shared" ca="1" si="2"/>
        <v>#NAME?</v>
      </c>
      <c r="W104" s="7"/>
      <c r="X104" s="7"/>
      <c r="Y104" s="31" t="s">
        <v>165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547</v>
      </c>
      <c r="C105" s="4" t="s">
        <v>548</v>
      </c>
      <c r="D105" s="7" t="s">
        <v>18</v>
      </c>
      <c r="E105" s="7" t="s">
        <v>32</v>
      </c>
      <c r="F105" s="7" t="s">
        <v>409</v>
      </c>
      <c r="G105" s="7" t="e">
        <f t="shared" ca="1" si="0"/>
        <v>#NAME?</v>
      </c>
      <c r="H105" s="26" t="s">
        <v>179</v>
      </c>
      <c r="I105" s="26" t="s">
        <v>265</v>
      </c>
      <c r="J105" s="7" t="str">
        <f t="shared" si="8"/>
        <v>Não</v>
      </c>
      <c r="K105" s="27">
        <v>44909</v>
      </c>
      <c r="L105" s="7"/>
      <c r="M105" s="7" t="s">
        <v>281</v>
      </c>
      <c r="N105" s="28">
        <v>2.5000000000000001E-2</v>
      </c>
      <c r="O105" s="7" t="s">
        <v>201</v>
      </c>
      <c r="P105" s="29">
        <v>0.2</v>
      </c>
      <c r="Q105" s="30"/>
      <c r="R105" s="30"/>
      <c r="S105" s="7" t="s">
        <v>163</v>
      </c>
      <c r="T105" s="7" t="s">
        <v>549</v>
      </c>
      <c r="U105" s="7" t="s">
        <v>32</v>
      </c>
      <c r="V105" s="26" t="e">
        <f t="shared" ca="1" si="2"/>
        <v>#NAME?</v>
      </c>
      <c r="W105" s="7"/>
      <c r="X105" s="7"/>
      <c r="Y105" s="31" t="s">
        <v>279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547</v>
      </c>
      <c r="C106" s="4" t="s">
        <v>550</v>
      </c>
      <c r="D106" s="7" t="s">
        <v>18</v>
      </c>
      <c r="E106" s="7" t="s">
        <v>32</v>
      </c>
      <c r="F106" s="7" t="s">
        <v>409</v>
      </c>
      <c r="G106" s="7" t="e">
        <f t="shared" ca="1" si="0"/>
        <v>#NAME?</v>
      </c>
      <c r="H106" s="26" t="s">
        <v>179</v>
      </c>
      <c r="I106" s="26" t="s">
        <v>265</v>
      </c>
      <c r="J106" s="7" t="str">
        <f t="shared" si="8"/>
        <v>Não</v>
      </c>
      <c r="K106" s="27">
        <v>45000</v>
      </c>
      <c r="L106" s="7"/>
      <c r="M106" s="7" t="s">
        <v>551</v>
      </c>
      <c r="N106" s="28">
        <v>0.02</v>
      </c>
      <c r="O106" s="7" t="s">
        <v>201</v>
      </c>
      <c r="P106" s="29">
        <v>0.2</v>
      </c>
      <c r="Q106" s="30"/>
      <c r="R106" s="30"/>
      <c r="S106" s="7" t="s">
        <v>163</v>
      </c>
      <c r="T106" s="7" t="s">
        <v>549</v>
      </c>
      <c r="U106" s="7" t="s">
        <v>32</v>
      </c>
      <c r="V106" s="26" t="e">
        <f t="shared" ca="1" si="2"/>
        <v>#NAME?</v>
      </c>
      <c r="W106" s="7"/>
      <c r="X106" s="7"/>
      <c r="Y106" s="31" t="s">
        <v>279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547</v>
      </c>
      <c r="C107" s="4" t="s">
        <v>552</v>
      </c>
      <c r="D107" s="7" t="s">
        <v>18</v>
      </c>
      <c r="E107" s="7" t="s">
        <v>32</v>
      </c>
      <c r="F107" s="7" t="s">
        <v>409</v>
      </c>
      <c r="G107" s="7" t="e">
        <f t="shared" ca="1" si="0"/>
        <v>#NAME?</v>
      </c>
      <c r="H107" s="26" t="s">
        <v>179</v>
      </c>
      <c r="I107" s="26" t="s">
        <v>265</v>
      </c>
      <c r="J107" s="7" t="str">
        <f t="shared" si="8"/>
        <v>Não</v>
      </c>
      <c r="K107" s="27">
        <v>44914</v>
      </c>
      <c r="L107" s="7"/>
      <c r="M107" s="7" t="s">
        <v>553</v>
      </c>
      <c r="N107" s="28">
        <v>7.0000000000000001E-3</v>
      </c>
      <c r="O107" s="7" t="s">
        <v>24</v>
      </c>
      <c r="P107" s="29">
        <v>0</v>
      </c>
      <c r="Q107" s="30"/>
      <c r="R107" s="30"/>
      <c r="S107" s="7" t="s">
        <v>163</v>
      </c>
      <c r="T107" s="7" t="s">
        <v>549</v>
      </c>
      <c r="U107" s="7" t="s">
        <v>32</v>
      </c>
      <c r="V107" s="26" t="e">
        <f t="shared" ca="1" si="2"/>
        <v>#NAME?</v>
      </c>
      <c r="W107" s="7"/>
      <c r="X107" s="7"/>
      <c r="Y107" s="31" t="s">
        <v>279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547</v>
      </c>
      <c r="C108" s="4" t="s">
        <v>554</v>
      </c>
      <c r="D108" s="7" t="s">
        <v>18</v>
      </c>
      <c r="E108" s="7" t="s">
        <v>32</v>
      </c>
      <c r="F108" s="7" t="s">
        <v>409</v>
      </c>
      <c r="G108" s="7" t="e">
        <f t="shared" ca="1" si="0"/>
        <v>#NAME?</v>
      </c>
      <c r="H108" s="26" t="s">
        <v>179</v>
      </c>
      <c r="I108" s="26" t="s">
        <v>265</v>
      </c>
      <c r="J108" s="7" t="str">
        <f t="shared" si="8"/>
        <v>Não</v>
      </c>
      <c r="K108" s="27">
        <v>45026</v>
      </c>
      <c r="L108" s="7"/>
      <c r="M108" s="7" t="s">
        <v>23</v>
      </c>
      <c r="N108" s="28">
        <v>1.2E-2</v>
      </c>
      <c r="O108" s="7" t="s">
        <v>24</v>
      </c>
      <c r="P108" s="29">
        <v>0</v>
      </c>
      <c r="Q108" s="30"/>
      <c r="R108" s="30"/>
      <c r="S108" s="7" t="s">
        <v>163</v>
      </c>
      <c r="T108" s="7" t="s">
        <v>549</v>
      </c>
      <c r="U108" s="7" t="s">
        <v>32</v>
      </c>
      <c r="V108" s="26" t="e">
        <f t="shared" ca="1" si="2"/>
        <v>#NAME?</v>
      </c>
      <c r="W108" s="7"/>
      <c r="X108" s="7"/>
      <c r="Y108" s="31" t="s">
        <v>279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547</v>
      </c>
      <c r="C109" s="4" t="s">
        <v>555</v>
      </c>
      <c r="D109" s="7" t="s">
        <v>18</v>
      </c>
      <c r="E109" s="7" t="s">
        <v>32</v>
      </c>
      <c r="F109" s="7" t="s">
        <v>409</v>
      </c>
      <c r="G109" s="7" t="e">
        <f t="shared" ca="1" si="0"/>
        <v>#NAME?</v>
      </c>
      <c r="H109" s="26" t="s">
        <v>179</v>
      </c>
      <c r="I109" s="26" t="s">
        <v>265</v>
      </c>
      <c r="J109" s="7" t="str">
        <f t="shared" si="8"/>
        <v>Não</v>
      </c>
      <c r="K109" s="27">
        <v>45166</v>
      </c>
      <c r="L109" s="27"/>
      <c r="M109" s="7" t="s">
        <v>284</v>
      </c>
      <c r="N109" s="28">
        <v>8.0000000000000002E-3</v>
      </c>
      <c r="O109" s="7" t="s">
        <v>285</v>
      </c>
      <c r="P109" s="29">
        <v>0.1</v>
      </c>
      <c r="Q109" s="47"/>
      <c r="R109" s="30" t="s">
        <v>556</v>
      </c>
      <c r="S109" s="7" t="s">
        <v>163</v>
      </c>
      <c r="T109" s="7" t="s">
        <v>549</v>
      </c>
      <c r="U109" s="7" t="s">
        <v>32</v>
      </c>
      <c r="V109" s="26" t="e">
        <f t="shared" ca="1" si="2"/>
        <v>#NAME?</v>
      </c>
      <c r="W109" s="7"/>
      <c r="X109" s="7"/>
      <c r="Y109" s="31" t="s">
        <v>279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557</v>
      </c>
      <c r="C110" s="46" t="s">
        <v>558</v>
      </c>
      <c r="D110" s="7" t="s">
        <v>18</v>
      </c>
      <c r="E110" s="7" t="s">
        <v>32</v>
      </c>
      <c r="F110" s="7" t="s">
        <v>409</v>
      </c>
      <c r="G110" s="7" t="e">
        <f t="shared" ca="1" si="0"/>
        <v>#NAME?</v>
      </c>
      <c r="H110" s="26" t="s">
        <v>179</v>
      </c>
      <c r="I110" s="26" t="s">
        <v>265</v>
      </c>
      <c r="J110" s="7" t="str">
        <f t="shared" si="8"/>
        <v>Não</v>
      </c>
      <c r="K110" s="27">
        <v>45350</v>
      </c>
      <c r="L110" s="7"/>
      <c r="M110" s="7" t="s">
        <v>23</v>
      </c>
      <c r="N110" s="28">
        <v>1.2E-2</v>
      </c>
      <c r="O110" s="7" t="s">
        <v>24</v>
      </c>
      <c r="P110" s="29">
        <v>0</v>
      </c>
      <c r="Q110" s="30"/>
      <c r="R110" s="30" t="s">
        <v>559</v>
      </c>
      <c r="S110" s="7" t="s">
        <v>163</v>
      </c>
      <c r="T110" s="12" t="s">
        <v>560</v>
      </c>
      <c r="U110" s="7" t="s">
        <v>209</v>
      </c>
      <c r="V110" s="26" t="e">
        <f t="shared" ca="1" si="2"/>
        <v>#NAME?</v>
      </c>
      <c r="W110" s="7"/>
      <c r="X110" s="7"/>
      <c r="Y110" s="31" t="s">
        <v>165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3" t="s">
        <v>561</v>
      </c>
      <c r="C111" s="75" t="s">
        <v>562</v>
      </c>
      <c r="D111" s="7" t="s">
        <v>18</v>
      </c>
      <c r="E111" s="7" t="s">
        <v>32</v>
      </c>
      <c r="F111" s="7" t="s">
        <v>563</v>
      </c>
      <c r="G111" s="7" t="e">
        <f t="shared" ca="1" si="0"/>
        <v>#NAME?</v>
      </c>
      <c r="H111" s="26" t="s">
        <v>179</v>
      </c>
      <c r="I111" s="26" t="s">
        <v>205</v>
      </c>
      <c r="J111" s="7" t="str">
        <f t="shared" si="8"/>
        <v>Não</v>
      </c>
      <c r="K111" s="27">
        <v>45573</v>
      </c>
      <c r="L111" s="7"/>
      <c r="M111" s="7" t="s">
        <v>227</v>
      </c>
      <c r="N111" s="28">
        <v>0</v>
      </c>
      <c r="O111" s="7" t="s">
        <v>24</v>
      </c>
      <c r="P111" s="29">
        <v>0</v>
      </c>
      <c r="Q111" s="30"/>
      <c r="R111" s="30"/>
      <c r="S111" s="7" t="s">
        <v>163</v>
      </c>
      <c r="T111" s="12" t="s">
        <v>564</v>
      </c>
      <c r="U111" s="7" t="s">
        <v>32</v>
      </c>
      <c r="V111" s="26" t="e">
        <f t="shared" ca="1" si="2"/>
        <v>#NAME?</v>
      </c>
      <c r="W111" s="7"/>
      <c r="X111" s="7" t="s">
        <v>186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565</v>
      </c>
      <c r="C112" s="41" t="s">
        <v>566</v>
      </c>
      <c r="D112" s="7" t="s">
        <v>18</v>
      </c>
      <c r="E112" s="7" t="s">
        <v>32</v>
      </c>
      <c r="F112" s="7" t="s">
        <v>220</v>
      </c>
      <c r="G112" s="7" t="e">
        <f t="shared" ca="1" si="0"/>
        <v>#NAME?</v>
      </c>
      <c r="H112" s="26" t="s">
        <v>170</v>
      </c>
      <c r="I112" s="26" t="s">
        <v>24</v>
      </c>
      <c r="J112" s="7" t="str">
        <f t="shared" si="8"/>
        <v>Não</v>
      </c>
      <c r="K112" s="27">
        <v>45390</v>
      </c>
      <c r="L112" s="7"/>
      <c r="M112" s="7" t="s">
        <v>221</v>
      </c>
      <c r="N112" s="28">
        <v>1.4999999999999999E-2</v>
      </c>
      <c r="O112" s="7" t="s">
        <v>99</v>
      </c>
      <c r="P112" s="29">
        <v>0.1</v>
      </c>
      <c r="Q112" s="30"/>
      <c r="R112" s="30"/>
      <c r="S112" s="7" t="s">
        <v>163</v>
      </c>
      <c r="T112" s="6" t="s">
        <v>567</v>
      </c>
      <c r="U112" s="7" t="s">
        <v>32</v>
      </c>
      <c r="V112" s="26" t="e">
        <f t="shared" ca="1" si="2"/>
        <v>#NAME?</v>
      </c>
      <c r="W112" s="7"/>
      <c r="X112" s="7" t="s">
        <v>26</v>
      </c>
      <c r="Y112" s="31" t="s">
        <v>165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568</v>
      </c>
      <c r="C113" s="4" t="s">
        <v>569</v>
      </c>
      <c r="D113" s="7" t="s">
        <v>18</v>
      </c>
      <c r="E113" s="7" t="s">
        <v>42</v>
      </c>
      <c r="F113" s="7" t="s">
        <v>90</v>
      </c>
      <c r="G113" s="7" t="e">
        <f t="shared" ca="1" si="0"/>
        <v>#NAME?</v>
      </c>
      <c r="H113" s="26" t="s">
        <v>170</v>
      </c>
      <c r="I113" s="26" t="s">
        <v>24</v>
      </c>
      <c r="J113" s="7" t="str">
        <f t="shared" si="8"/>
        <v>Não</v>
      </c>
      <c r="K113" s="27">
        <v>44964</v>
      </c>
      <c r="L113" s="7"/>
      <c r="M113" s="7" t="s">
        <v>23</v>
      </c>
      <c r="N113" s="28">
        <v>1.2E-2</v>
      </c>
      <c r="O113" s="7" t="s">
        <v>24</v>
      </c>
      <c r="P113" s="29">
        <v>0</v>
      </c>
      <c r="Q113" s="30"/>
      <c r="R113" s="30"/>
      <c r="S113" s="7" t="s">
        <v>207</v>
      </c>
      <c r="T113" s="7" t="s">
        <v>570</v>
      </c>
      <c r="U113" s="7" t="s">
        <v>42</v>
      </c>
      <c r="V113" s="26" t="e">
        <f t="shared" ca="1" si="2"/>
        <v>#NAME?</v>
      </c>
      <c r="W113" s="7"/>
      <c r="X113" s="7" t="s">
        <v>39</v>
      </c>
      <c r="Y113" s="31" t="s">
        <v>279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571</v>
      </c>
      <c r="C114" s="4" t="s">
        <v>572</v>
      </c>
      <c r="D114" s="7" t="s">
        <v>18</v>
      </c>
      <c r="E114" s="7" t="s">
        <v>32</v>
      </c>
      <c r="F114" s="7" t="s">
        <v>18</v>
      </c>
      <c r="G114" s="7" t="e">
        <f t="shared" ca="1" si="0"/>
        <v>#NAME?</v>
      </c>
      <c r="H114" s="26" t="s">
        <v>179</v>
      </c>
      <c r="I114" s="26" t="s">
        <v>205</v>
      </c>
      <c r="J114" s="7" t="str">
        <f t="shared" si="8"/>
        <v>Não</v>
      </c>
      <c r="K114" s="76">
        <v>45415</v>
      </c>
      <c r="L114" s="7"/>
      <c r="M114" s="7" t="s">
        <v>227</v>
      </c>
      <c r="N114" s="28">
        <v>0</v>
      </c>
      <c r="O114" s="7" t="s">
        <v>24</v>
      </c>
      <c r="P114" s="7">
        <v>0</v>
      </c>
      <c r="Q114" s="30"/>
      <c r="R114" s="30"/>
      <c r="S114" s="7" t="s">
        <v>207</v>
      </c>
      <c r="T114" s="7" t="s">
        <v>573</v>
      </c>
      <c r="U114" s="7" t="s">
        <v>32</v>
      </c>
      <c r="V114" s="26" t="e">
        <f t="shared" ca="1" si="2"/>
        <v>#NAME?</v>
      </c>
      <c r="W114" s="7"/>
      <c r="X114" s="7"/>
      <c r="Y114" s="31" t="s">
        <v>489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14" t="s">
        <v>574</v>
      </c>
      <c r="C115" s="4" t="s">
        <v>575</v>
      </c>
      <c r="D115" s="7" t="s">
        <v>57</v>
      </c>
      <c r="E115" s="7" t="s">
        <v>32</v>
      </c>
      <c r="F115" s="7" t="s">
        <v>175</v>
      </c>
      <c r="G115" s="7" t="e">
        <f t="shared" ca="1" si="0"/>
        <v>#NAME?</v>
      </c>
      <c r="H115" s="26" t="s">
        <v>170</v>
      </c>
      <c r="I115" s="26" t="s">
        <v>24</v>
      </c>
      <c r="J115" s="7" t="str">
        <f t="shared" si="8"/>
        <v>Não</v>
      </c>
      <c r="K115" s="27">
        <v>44993</v>
      </c>
      <c r="L115" s="7"/>
      <c r="M115" s="7" t="s">
        <v>381</v>
      </c>
      <c r="N115" s="28">
        <v>0.02</v>
      </c>
      <c r="O115" s="7" t="s">
        <v>99</v>
      </c>
      <c r="P115" s="29">
        <v>0.2</v>
      </c>
      <c r="Q115" s="30"/>
      <c r="R115" s="30"/>
      <c r="S115" s="7" t="s">
        <v>207</v>
      </c>
      <c r="T115" s="7" t="s">
        <v>576</v>
      </c>
      <c r="U115" s="7" t="s">
        <v>32</v>
      </c>
      <c r="V115" s="26" t="e">
        <f t="shared" ca="1" si="2"/>
        <v>#NAME?</v>
      </c>
      <c r="W115" s="7"/>
      <c r="X115" s="7"/>
      <c r="Y115" s="31" t="s">
        <v>165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577</v>
      </c>
      <c r="C116" s="4" t="s">
        <v>578</v>
      </c>
      <c r="D116" s="7" t="s">
        <v>18</v>
      </c>
      <c r="E116" s="7" t="s">
        <v>42</v>
      </c>
      <c r="F116" s="7" t="s">
        <v>90</v>
      </c>
      <c r="G116" s="7" t="e">
        <f t="shared" ca="1" si="0"/>
        <v>#NAME?</v>
      </c>
      <c r="H116" s="26" t="s">
        <v>170</v>
      </c>
      <c r="I116" s="26" t="s">
        <v>24</v>
      </c>
      <c r="J116" s="7" t="str">
        <f t="shared" si="8"/>
        <v>Não</v>
      </c>
      <c r="K116" s="27">
        <v>45261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207</v>
      </c>
      <c r="T116" s="7" t="s">
        <v>579</v>
      </c>
      <c r="U116" s="7" t="s">
        <v>42</v>
      </c>
      <c r="V116" s="26" t="e">
        <f t="shared" ca="1" si="2"/>
        <v>#NAME?</v>
      </c>
      <c r="W116" s="7"/>
      <c r="X116" s="7"/>
      <c r="Y116" s="31" t="s">
        <v>165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3" t="s">
        <v>580</v>
      </c>
      <c r="C117" s="4" t="s">
        <v>581</v>
      </c>
      <c r="D117" s="7" t="s">
        <v>18</v>
      </c>
      <c r="E117" s="7" t="s">
        <v>19</v>
      </c>
      <c r="F117" s="7" t="s">
        <v>72</v>
      </c>
      <c r="G117" s="7" t="e">
        <f t="shared" ca="1" si="0"/>
        <v>#NAME?</v>
      </c>
      <c r="H117" s="26" t="s">
        <v>170</v>
      </c>
      <c r="I117" s="26" t="s">
        <v>24</v>
      </c>
      <c r="J117" s="7" t="str">
        <f t="shared" si="8"/>
        <v>Não</v>
      </c>
      <c r="K117" s="27">
        <v>45607</v>
      </c>
      <c r="L117" s="7"/>
      <c r="M117" s="7" t="s">
        <v>23</v>
      </c>
      <c r="N117" s="10">
        <v>1.2E-2</v>
      </c>
      <c r="O117" s="6" t="s">
        <v>24</v>
      </c>
      <c r="P117" s="11">
        <v>0</v>
      </c>
      <c r="Q117" s="30"/>
      <c r="R117" s="30"/>
      <c r="S117" s="7" t="s">
        <v>163</v>
      </c>
      <c r="T117" s="7" t="s">
        <v>582</v>
      </c>
      <c r="U117" s="7" t="s">
        <v>230</v>
      </c>
      <c r="V117" s="26" t="e">
        <f t="shared" ca="1" si="2"/>
        <v>#NAME?</v>
      </c>
      <c r="W117" s="7"/>
      <c r="X117" s="7" t="s">
        <v>26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8" t="s">
        <v>583</v>
      </c>
      <c r="C118" s="46" t="s">
        <v>584</v>
      </c>
      <c r="D118" s="7" t="s">
        <v>18</v>
      </c>
      <c r="E118" s="7" t="s">
        <v>32</v>
      </c>
      <c r="F118" s="7" t="s">
        <v>563</v>
      </c>
      <c r="G118" s="7" t="e">
        <f t="shared" ca="1" si="0"/>
        <v>#NAME?</v>
      </c>
      <c r="H118" s="26" t="s">
        <v>179</v>
      </c>
      <c r="I118" s="26" t="s">
        <v>205</v>
      </c>
      <c r="J118" s="7" t="str">
        <f t="shared" si="8"/>
        <v>Não</v>
      </c>
      <c r="K118" s="27">
        <v>45377</v>
      </c>
      <c r="L118" s="7"/>
      <c r="M118" s="7" t="s">
        <v>227</v>
      </c>
      <c r="N118" s="28">
        <v>0</v>
      </c>
      <c r="O118" s="7" t="s">
        <v>24</v>
      </c>
      <c r="P118" s="29">
        <v>0</v>
      </c>
      <c r="Q118" s="30"/>
      <c r="R118" s="30"/>
      <c r="S118" s="7" t="s">
        <v>163</v>
      </c>
      <c r="T118" s="12" t="s">
        <v>585</v>
      </c>
      <c r="U118" s="7" t="s">
        <v>32</v>
      </c>
      <c r="V118" s="26" t="e">
        <f t="shared" ca="1" si="2"/>
        <v>#NAME?</v>
      </c>
      <c r="W118" s="7"/>
      <c r="X118" s="7"/>
      <c r="Y118" s="31" t="s">
        <v>165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14" t="s">
        <v>586</v>
      </c>
      <c r="C119" s="4" t="s">
        <v>587</v>
      </c>
      <c r="D119" s="7" t="s">
        <v>18</v>
      </c>
      <c r="E119" s="7" t="s">
        <v>42</v>
      </c>
      <c r="F119" s="7" t="s">
        <v>90</v>
      </c>
      <c r="G119" s="7" t="e">
        <f t="shared" ca="1" si="0"/>
        <v>#NAME?</v>
      </c>
      <c r="H119" s="26" t="s">
        <v>179</v>
      </c>
      <c r="I119" s="26" t="s">
        <v>180</v>
      </c>
      <c r="J119" s="7" t="str">
        <f t="shared" si="8"/>
        <v>Não</v>
      </c>
      <c r="K119" s="27">
        <v>44950</v>
      </c>
      <c r="L119" s="7"/>
      <c r="M119" s="7" t="s">
        <v>23</v>
      </c>
      <c r="N119" s="28">
        <v>0.01</v>
      </c>
      <c r="O119" s="7" t="s">
        <v>24</v>
      </c>
      <c r="P119" s="29">
        <v>0</v>
      </c>
      <c r="Q119" s="30"/>
      <c r="R119" s="30"/>
      <c r="S119" s="7" t="s">
        <v>163</v>
      </c>
      <c r="T119" s="7" t="s">
        <v>588</v>
      </c>
      <c r="U119" s="7" t="s">
        <v>42</v>
      </c>
      <c r="V119" s="26" t="e">
        <f t="shared" ca="1" si="2"/>
        <v>#NAME?</v>
      </c>
      <c r="W119" s="7"/>
      <c r="X119" s="7"/>
      <c r="Y119" s="31" t="s">
        <v>165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589</v>
      </c>
      <c r="C120" s="4" t="s">
        <v>590</v>
      </c>
      <c r="D120" s="7" t="s">
        <v>18</v>
      </c>
      <c r="E120" s="7" t="s">
        <v>19</v>
      </c>
      <c r="F120" s="7" t="s">
        <v>72</v>
      </c>
      <c r="G120" s="7" t="e">
        <f t="shared" ca="1" si="0"/>
        <v>#NAME?</v>
      </c>
      <c r="H120" s="26" t="s">
        <v>170</v>
      </c>
      <c r="I120" s="26" t="s">
        <v>24</v>
      </c>
      <c r="J120" s="7" t="str">
        <f t="shared" si="8"/>
        <v>Não</v>
      </c>
      <c r="K120" s="27">
        <v>45070</v>
      </c>
      <c r="L120" s="27"/>
      <c r="M120" s="7" t="s">
        <v>221</v>
      </c>
      <c r="N120" s="28">
        <v>1.4999999999999999E-2</v>
      </c>
      <c r="O120" s="7" t="s">
        <v>99</v>
      </c>
      <c r="P120" s="29">
        <v>0.1</v>
      </c>
      <c r="Q120" s="30"/>
      <c r="R120" s="30"/>
      <c r="S120" s="7" t="s">
        <v>163</v>
      </c>
      <c r="T120" s="7" t="s">
        <v>591</v>
      </c>
      <c r="U120" s="7" t="s">
        <v>104</v>
      </c>
      <c r="V120" s="26" t="e">
        <f t="shared" ca="1" si="2"/>
        <v>#NAME?</v>
      </c>
      <c r="W120" s="7"/>
      <c r="X120" s="7"/>
      <c r="Y120" s="31" t="s">
        <v>165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3" t="s">
        <v>592</v>
      </c>
      <c r="C121" s="4" t="s">
        <v>593</v>
      </c>
      <c r="D121" s="7" t="s">
        <v>18</v>
      </c>
      <c r="E121" s="7" t="s">
        <v>32</v>
      </c>
      <c r="F121" s="7" t="s">
        <v>189</v>
      </c>
      <c r="G121" s="7" t="e">
        <f t="shared" ca="1" si="0"/>
        <v>#NAME?</v>
      </c>
      <c r="H121" s="26" t="s">
        <v>179</v>
      </c>
      <c r="I121" s="26" t="s">
        <v>205</v>
      </c>
      <c r="J121" s="7" t="str">
        <f t="shared" si="8"/>
        <v>Não</v>
      </c>
      <c r="K121" s="27">
        <v>45281</v>
      </c>
      <c r="L121" s="27"/>
      <c r="M121" s="7" t="s">
        <v>227</v>
      </c>
      <c r="N121" s="28">
        <v>0</v>
      </c>
      <c r="O121" s="7" t="s">
        <v>24</v>
      </c>
      <c r="P121" s="29">
        <v>0</v>
      </c>
      <c r="Q121" s="30"/>
      <c r="R121" s="30"/>
      <c r="S121" s="7" t="s">
        <v>163</v>
      </c>
      <c r="T121" s="7" t="s">
        <v>594</v>
      </c>
      <c r="U121" s="7" t="s">
        <v>32</v>
      </c>
      <c r="V121" s="26" t="e">
        <f t="shared" ca="1" si="2"/>
        <v>#NAME?</v>
      </c>
      <c r="W121" s="7"/>
      <c r="X121" s="7" t="s">
        <v>186</v>
      </c>
      <c r="Y121" s="31" t="s">
        <v>165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3" t="s">
        <v>592</v>
      </c>
      <c r="C122" s="4" t="s">
        <v>595</v>
      </c>
      <c r="D122" s="7" t="s">
        <v>18</v>
      </c>
      <c r="E122" s="7" t="s">
        <v>32</v>
      </c>
      <c r="F122" s="7" t="s">
        <v>189</v>
      </c>
      <c r="G122" s="7" t="e">
        <f t="shared" ca="1" si="0"/>
        <v>#NAME?</v>
      </c>
      <c r="H122" s="26" t="s">
        <v>179</v>
      </c>
      <c r="I122" s="26" t="s">
        <v>205</v>
      </c>
      <c r="J122" s="7" t="str">
        <f t="shared" si="8"/>
        <v>Não</v>
      </c>
      <c r="K122" s="27">
        <v>45695</v>
      </c>
      <c r="L122" s="27"/>
      <c r="M122" s="7" t="s">
        <v>227</v>
      </c>
      <c r="N122" s="28">
        <v>0</v>
      </c>
      <c r="O122" s="7" t="s">
        <v>24</v>
      </c>
      <c r="P122" s="29">
        <v>0</v>
      </c>
      <c r="Q122" s="30"/>
      <c r="R122" s="30"/>
      <c r="S122" s="7" t="s">
        <v>163</v>
      </c>
      <c r="T122" s="7" t="s">
        <v>594</v>
      </c>
      <c r="U122" s="7" t="s">
        <v>32</v>
      </c>
      <c r="V122" s="26" t="e">
        <f t="shared" ca="1" si="2"/>
        <v>#NAME?</v>
      </c>
      <c r="W122" s="7"/>
      <c r="X122" s="7" t="s">
        <v>186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596</v>
      </c>
      <c r="C123" s="46" t="s">
        <v>597</v>
      </c>
      <c r="D123" s="7" t="s">
        <v>18</v>
      </c>
      <c r="E123" s="7" t="s">
        <v>19</v>
      </c>
      <c r="F123" s="9" t="s">
        <v>72</v>
      </c>
      <c r="G123" s="7" t="e">
        <f t="shared" ca="1" si="0"/>
        <v>#NAME?</v>
      </c>
      <c r="H123" s="26" t="s">
        <v>170</v>
      </c>
      <c r="I123" s="26" t="s">
        <v>24</v>
      </c>
      <c r="J123" s="7" t="str">
        <f t="shared" si="8"/>
        <v>Não</v>
      </c>
      <c r="K123" s="27">
        <v>45222</v>
      </c>
      <c r="L123" s="27"/>
      <c r="M123" s="7" t="s">
        <v>381</v>
      </c>
      <c r="N123" s="28">
        <v>0.02</v>
      </c>
      <c r="O123" s="7" t="s">
        <v>99</v>
      </c>
      <c r="P123" s="29">
        <v>0.2</v>
      </c>
      <c r="Q123" s="30"/>
      <c r="R123" s="30"/>
      <c r="S123" s="7" t="s">
        <v>163</v>
      </c>
      <c r="T123" s="7" t="s">
        <v>598</v>
      </c>
      <c r="U123" s="7" t="s">
        <v>77</v>
      </c>
      <c r="V123" s="26" t="e">
        <f t="shared" ca="1" si="2"/>
        <v>#NAME?</v>
      </c>
      <c r="W123" s="7"/>
      <c r="X123" s="7"/>
      <c r="Y123" s="31" t="s">
        <v>165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599</v>
      </c>
      <c r="C124" s="4" t="s">
        <v>600</v>
      </c>
      <c r="D124" s="7" t="s">
        <v>18</v>
      </c>
      <c r="E124" s="7" t="s">
        <v>19</v>
      </c>
      <c r="F124" s="7" t="s">
        <v>20</v>
      </c>
      <c r="G124" s="7" t="e">
        <f t="shared" ca="1" si="0"/>
        <v>#NAME?</v>
      </c>
      <c r="H124" s="26" t="s">
        <v>170</v>
      </c>
      <c r="I124" s="26" t="s">
        <v>24</v>
      </c>
      <c r="J124" s="7" t="str">
        <f t="shared" si="8"/>
        <v>Não</v>
      </c>
      <c r="K124" s="27">
        <v>45042</v>
      </c>
      <c r="L124" s="7"/>
      <c r="M124" s="7" t="s">
        <v>221</v>
      </c>
      <c r="N124" s="28">
        <v>1.4999999999999999E-2</v>
      </c>
      <c r="O124" s="7" t="s">
        <v>99</v>
      </c>
      <c r="P124" s="29">
        <v>0.1</v>
      </c>
      <c r="Q124" s="30"/>
      <c r="R124" s="30"/>
      <c r="S124" s="7" t="s">
        <v>163</v>
      </c>
      <c r="T124" s="7" t="s">
        <v>601</v>
      </c>
      <c r="U124" s="7" t="s">
        <v>77</v>
      </c>
      <c r="V124" s="26" t="e">
        <f t="shared" ca="1" si="2"/>
        <v>#NAME?</v>
      </c>
      <c r="W124" s="7"/>
      <c r="X124" s="7"/>
      <c r="Y124" s="31" t="s">
        <v>165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14" t="s">
        <v>602</v>
      </c>
      <c r="C125" s="4" t="s">
        <v>603</v>
      </c>
      <c r="D125" s="7" t="s">
        <v>41</v>
      </c>
      <c r="E125" s="7" t="s">
        <v>42</v>
      </c>
      <c r="F125" s="7" t="s">
        <v>43</v>
      </c>
      <c r="G125" s="7" t="e">
        <f t="shared" ca="1" si="0"/>
        <v>#NAME?</v>
      </c>
      <c r="H125" s="26" t="s">
        <v>170</v>
      </c>
      <c r="I125" s="26" t="s">
        <v>24</v>
      </c>
      <c r="J125" s="7" t="str">
        <f t="shared" si="8"/>
        <v>Não</v>
      </c>
      <c r="K125" s="27">
        <v>45483</v>
      </c>
      <c r="L125" s="7"/>
      <c r="M125" s="7" t="s">
        <v>23</v>
      </c>
      <c r="N125" s="28">
        <v>1.2E-2</v>
      </c>
      <c r="O125" s="7" t="s">
        <v>24</v>
      </c>
      <c r="P125" s="29">
        <v>0</v>
      </c>
      <c r="Q125" s="30"/>
      <c r="R125" s="30"/>
      <c r="S125" s="7" t="s">
        <v>163</v>
      </c>
      <c r="T125" s="7" t="s">
        <v>604</v>
      </c>
      <c r="U125" s="7" t="s">
        <v>42</v>
      </c>
      <c r="V125" s="26" t="e">
        <f t="shared" ca="1" si="2"/>
        <v>#NAME?</v>
      </c>
      <c r="W125" s="7"/>
      <c r="X125" s="7" t="s">
        <v>26</v>
      </c>
      <c r="Y125" s="31" t="s">
        <v>165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14" t="s">
        <v>605</v>
      </c>
      <c r="C126" s="4" t="s">
        <v>606</v>
      </c>
      <c r="D126" s="7" t="s">
        <v>18</v>
      </c>
      <c r="E126" s="7" t="s">
        <v>19</v>
      </c>
      <c r="F126" s="7" t="s">
        <v>72</v>
      </c>
      <c r="G126" s="7" t="e">
        <f t="shared" ca="1" si="0"/>
        <v>#NAME?</v>
      </c>
      <c r="H126" s="26" t="s">
        <v>170</v>
      </c>
      <c r="I126" s="26" t="s">
        <v>24</v>
      </c>
      <c r="J126" s="7" t="str">
        <f t="shared" si="8"/>
        <v>Não</v>
      </c>
      <c r="K126" s="27">
        <v>45069</v>
      </c>
      <c r="L126" s="7"/>
      <c r="M126" s="7" t="s">
        <v>73</v>
      </c>
      <c r="N126" s="28">
        <v>1.4999999999999999E-2</v>
      </c>
      <c r="O126" s="7" t="s">
        <v>24</v>
      </c>
      <c r="P126" s="29">
        <v>0</v>
      </c>
      <c r="Q126" s="30"/>
      <c r="R126" s="30" t="s">
        <v>607</v>
      </c>
      <c r="S126" s="7" t="s">
        <v>163</v>
      </c>
      <c r="T126" s="7" t="s">
        <v>608</v>
      </c>
      <c r="U126" s="7" t="s">
        <v>77</v>
      </c>
      <c r="V126" s="26" t="e">
        <f t="shared" ca="1" si="2"/>
        <v>#NAME?</v>
      </c>
      <c r="W126" s="7"/>
      <c r="X126" s="7" t="s">
        <v>26</v>
      </c>
      <c r="Y126" s="31" t="s">
        <v>165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605</v>
      </c>
      <c r="C127" s="46" t="s">
        <v>609</v>
      </c>
      <c r="D127" s="7" t="s">
        <v>18</v>
      </c>
      <c r="E127" s="7" t="s">
        <v>19</v>
      </c>
      <c r="F127" s="7" t="s">
        <v>72</v>
      </c>
      <c r="G127" s="7" t="e">
        <f t="shared" ca="1" si="0"/>
        <v>#NAME?</v>
      </c>
      <c r="H127" s="26" t="s">
        <v>179</v>
      </c>
      <c r="I127" s="26" t="s">
        <v>180</v>
      </c>
      <c r="J127" s="7" t="str">
        <f t="shared" si="8"/>
        <v>Não</v>
      </c>
      <c r="K127" s="27">
        <v>45238</v>
      </c>
      <c r="L127" s="7"/>
      <c r="M127" s="7" t="s">
        <v>281</v>
      </c>
      <c r="N127" s="28">
        <v>2.5000000000000001E-2</v>
      </c>
      <c r="O127" s="7" t="s">
        <v>201</v>
      </c>
      <c r="P127" s="29">
        <v>0.2</v>
      </c>
      <c r="Q127" s="30"/>
      <c r="R127" s="30" t="s">
        <v>610</v>
      </c>
      <c r="S127" s="7" t="s">
        <v>163</v>
      </c>
      <c r="T127" s="7" t="s">
        <v>608</v>
      </c>
      <c r="U127" s="7" t="s">
        <v>77</v>
      </c>
      <c r="V127" s="26" t="e">
        <f t="shared" ca="1" si="2"/>
        <v>#NAME?</v>
      </c>
      <c r="W127" s="7"/>
      <c r="X127" s="7"/>
      <c r="Y127" s="31" t="s">
        <v>165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70</v>
      </c>
      <c r="C128" s="4" t="s">
        <v>611</v>
      </c>
      <c r="D128" s="7" t="s">
        <v>18</v>
      </c>
      <c r="E128" s="7" t="s">
        <v>19</v>
      </c>
      <c r="F128" s="7" t="s">
        <v>72</v>
      </c>
      <c r="G128" s="7" t="e">
        <f t="shared" ca="1" si="0"/>
        <v>#NAME?</v>
      </c>
      <c r="H128" s="26" t="s">
        <v>179</v>
      </c>
      <c r="I128" s="26" t="s">
        <v>180</v>
      </c>
      <c r="J128" s="7" t="str">
        <f t="shared" si="8"/>
        <v>Não</v>
      </c>
      <c r="K128" s="27">
        <v>45113</v>
      </c>
      <c r="L128" s="27"/>
      <c r="M128" s="7" t="s">
        <v>281</v>
      </c>
      <c r="N128" s="28">
        <v>2.5000000000000001E-2</v>
      </c>
      <c r="O128" s="7" t="s">
        <v>201</v>
      </c>
      <c r="P128" s="29">
        <v>0.2</v>
      </c>
      <c r="Q128" s="30"/>
      <c r="R128" s="30"/>
      <c r="S128" s="7" t="s">
        <v>163</v>
      </c>
      <c r="T128" s="7" t="s">
        <v>612</v>
      </c>
      <c r="U128" s="7" t="s">
        <v>77</v>
      </c>
      <c r="V128" s="26" t="e">
        <f t="shared" ca="1" si="2"/>
        <v>#NAME?</v>
      </c>
      <c r="W128" s="7"/>
      <c r="X128" s="7"/>
      <c r="Y128" s="31" t="s">
        <v>165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70</v>
      </c>
      <c r="C129" s="4" t="s">
        <v>71</v>
      </c>
      <c r="D129" s="7" t="s">
        <v>18</v>
      </c>
      <c r="E129" s="7" t="s">
        <v>19</v>
      </c>
      <c r="F129" s="7" t="s">
        <v>72</v>
      </c>
      <c r="G129" s="7" t="e">
        <f t="shared" ca="1" si="0"/>
        <v>#NAME?</v>
      </c>
      <c r="H129" s="26" t="s">
        <v>179</v>
      </c>
      <c r="I129" s="26" t="s">
        <v>613</v>
      </c>
      <c r="J129" s="7" t="str">
        <f t="shared" si="8"/>
        <v>Não</v>
      </c>
      <c r="K129" s="27">
        <v>45075</v>
      </c>
      <c r="L129" s="7"/>
      <c r="M129" s="7" t="s">
        <v>23</v>
      </c>
      <c r="N129" s="28">
        <v>1.2E-2</v>
      </c>
      <c r="O129" s="7" t="s">
        <v>24</v>
      </c>
      <c r="P129" s="29">
        <v>0</v>
      </c>
      <c r="Q129" s="30"/>
      <c r="R129" s="30"/>
      <c r="S129" s="7" t="s">
        <v>163</v>
      </c>
      <c r="T129" s="7" t="s">
        <v>612</v>
      </c>
      <c r="U129" s="7" t="s">
        <v>77</v>
      </c>
      <c r="V129" s="26" t="e">
        <f t="shared" ca="1" si="2"/>
        <v>#NAME?</v>
      </c>
      <c r="W129" s="7"/>
      <c r="X129" s="7"/>
      <c r="Y129" s="31" t="s">
        <v>165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614</v>
      </c>
      <c r="C130" s="4" t="s">
        <v>615</v>
      </c>
      <c r="D130" s="7" t="s">
        <v>18</v>
      </c>
      <c r="E130" s="7" t="s">
        <v>19</v>
      </c>
      <c r="F130" s="7" t="s">
        <v>20</v>
      </c>
      <c r="G130" s="7" t="e">
        <f t="shared" ca="1" si="0"/>
        <v>#NAME?</v>
      </c>
      <c r="H130" s="26" t="s">
        <v>170</v>
      </c>
      <c r="I130" s="26" t="s">
        <v>24</v>
      </c>
      <c r="J130" s="7" t="str">
        <f t="shared" si="8"/>
        <v>Não</v>
      </c>
      <c r="K130" s="27">
        <v>45093</v>
      </c>
      <c r="L130" s="7"/>
      <c r="M130" s="7" t="s">
        <v>98</v>
      </c>
      <c r="N130" s="28">
        <v>1.2E-2</v>
      </c>
      <c r="O130" s="7" t="s">
        <v>24</v>
      </c>
      <c r="P130" s="29">
        <v>0</v>
      </c>
      <c r="Q130" s="47"/>
      <c r="R130" s="30"/>
      <c r="S130" s="7" t="s">
        <v>163</v>
      </c>
      <c r="T130" s="7" t="s">
        <v>616</v>
      </c>
      <c r="U130" s="7" t="s">
        <v>77</v>
      </c>
      <c r="V130" s="26" t="e">
        <f t="shared" ca="1" si="2"/>
        <v>#NAME?</v>
      </c>
      <c r="W130" s="7"/>
      <c r="X130" s="7"/>
      <c r="Y130" s="31" t="s">
        <v>165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617</v>
      </c>
      <c r="C131" s="4" t="s">
        <v>618</v>
      </c>
      <c r="D131" s="7" t="s">
        <v>18</v>
      </c>
      <c r="E131" s="7" t="s">
        <v>19</v>
      </c>
      <c r="F131" s="7" t="s">
        <v>20</v>
      </c>
      <c r="G131" s="7" t="e">
        <f t="shared" ca="1" si="0"/>
        <v>#NAME?</v>
      </c>
      <c r="H131" s="26" t="s">
        <v>179</v>
      </c>
      <c r="I131" s="26" t="s">
        <v>265</v>
      </c>
      <c r="J131" s="7" t="str">
        <f t="shared" si="8"/>
        <v>Não</v>
      </c>
      <c r="K131" s="27">
        <v>45043</v>
      </c>
      <c r="L131" s="7"/>
      <c r="M131" s="7" t="s">
        <v>98</v>
      </c>
      <c r="N131" s="28">
        <v>1.2E-2</v>
      </c>
      <c r="O131" s="7" t="s">
        <v>99</v>
      </c>
      <c r="P131" s="29">
        <v>0.1</v>
      </c>
      <c r="Q131" s="25"/>
      <c r="R131" s="30" t="s">
        <v>619</v>
      </c>
      <c r="S131" s="7" t="s">
        <v>163</v>
      </c>
      <c r="T131" s="7" t="s">
        <v>620</v>
      </c>
      <c r="U131" s="7" t="s">
        <v>77</v>
      </c>
      <c r="V131" s="26" t="e">
        <f t="shared" ca="1" si="2"/>
        <v>#NAME?</v>
      </c>
      <c r="W131" s="7"/>
      <c r="X131" s="7"/>
      <c r="Y131" s="31" t="s">
        <v>165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621</v>
      </c>
      <c r="C132" s="43" t="s">
        <v>622</v>
      </c>
      <c r="D132" s="7" t="s">
        <v>18</v>
      </c>
      <c r="E132" s="7" t="s">
        <v>32</v>
      </c>
      <c r="F132" s="7" t="s">
        <v>409</v>
      </c>
      <c r="G132" s="7" t="e">
        <f t="shared" ca="1" si="0"/>
        <v>#NAME?</v>
      </c>
      <c r="H132" s="26" t="s">
        <v>161</v>
      </c>
      <c r="I132" s="26" t="s">
        <v>24</v>
      </c>
      <c r="J132" s="7" t="str">
        <f t="shared" si="8"/>
        <v>Não</v>
      </c>
      <c r="K132" s="27">
        <v>45174</v>
      </c>
      <c r="L132" s="79">
        <v>45590</v>
      </c>
      <c r="M132" s="7" t="s">
        <v>98</v>
      </c>
      <c r="N132" s="28">
        <v>1.2E-2</v>
      </c>
      <c r="O132" s="7" t="s">
        <v>99</v>
      </c>
      <c r="P132" s="29">
        <v>0.1</v>
      </c>
      <c r="Q132" s="80"/>
      <c r="R132" s="30"/>
      <c r="S132" s="7" t="s">
        <v>163</v>
      </c>
      <c r="T132" s="7" t="s">
        <v>623</v>
      </c>
      <c r="U132" s="7" t="s">
        <v>32</v>
      </c>
      <c r="V132" s="26" t="e">
        <f t="shared" ca="1" si="2"/>
        <v>#NAME?</v>
      </c>
      <c r="W132" s="7"/>
      <c r="X132" s="7"/>
      <c r="Y132" s="31" t="s">
        <v>165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624</v>
      </c>
      <c r="C133" s="4" t="s">
        <v>625</v>
      </c>
      <c r="D133" s="7" t="s">
        <v>18</v>
      </c>
      <c r="E133" s="7" t="s">
        <v>32</v>
      </c>
      <c r="F133" s="7" t="s">
        <v>220</v>
      </c>
      <c r="G133" s="7" t="e">
        <f t="shared" ca="1" si="0"/>
        <v>#NAME?</v>
      </c>
      <c r="H133" s="26" t="s">
        <v>179</v>
      </c>
      <c r="I133" s="26" t="s">
        <v>180</v>
      </c>
      <c r="J133" s="7" t="str">
        <f t="shared" si="8"/>
        <v>Não</v>
      </c>
      <c r="K133" s="27">
        <v>45264</v>
      </c>
      <c r="L133" s="7"/>
      <c r="M133" s="7" t="s">
        <v>393</v>
      </c>
      <c r="N133" s="28">
        <v>7.0000000000000001E-3</v>
      </c>
      <c r="O133" s="7" t="s">
        <v>24</v>
      </c>
      <c r="P133" s="29">
        <v>0</v>
      </c>
      <c r="Q133" s="30"/>
      <c r="R133" s="30"/>
      <c r="S133" s="7" t="s">
        <v>163</v>
      </c>
      <c r="T133" s="7" t="s">
        <v>626</v>
      </c>
      <c r="U133" s="7" t="s">
        <v>32</v>
      </c>
      <c r="V133" s="26" t="e">
        <f t="shared" ca="1" si="2"/>
        <v>#NAME?</v>
      </c>
      <c r="W133" s="7"/>
      <c r="X133" s="7"/>
      <c r="Y133" s="31" t="s">
        <v>165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627</v>
      </c>
      <c r="C134" s="4" t="s">
        <v>628</v>
      </c>
      <c r="D134" s="7" t="s">
        <v>41</v>
      </c>
      <c r="E134" s="7" t="s">
        <v>42</v>
      </c>
      <c r="F134" s="7" t="s">
        <v>43</v>
      </c>
      <c r="G134" s="7" t="e">
        <f t="shared" ca="1" si="0"/>
        <v>#NAME?</v>
      </c>
      <c r="H134" s="26" t="s">
        <v>179</v>
      </c>
      <c r="I134" s="26" t="s">
        <v>629</v>
      </c>
      <c r="J134" s="7" t="str">
        <f t="shared" si="8"/>
        <v>Não</v>
      </c>
      <c r="K134" s="27">
        <v>45516</v>
      </c>
      <c r="L134" s="7"/>
      <c r="M134" s="7" t="s">
        <v>23</v>
      </c>
      <c r="N134" s="28">
        <v>1.2E-2</v>
      </c>
      <c r="O134" s="7" t="s">
        <v>24</v>
      </c>
      <c r="P134" s="29">
        <v>0</v>
      </c>
      <c r="Q134" s="30"/>
      <c r="R134" s="30"/>
      <c r="S134" s="7" t="s">
        <v>163</v>
      </c>
      <c r="T134" s="7" t="s">
        <v>630</v>
      </c>
      <c r="U134" s="7" t="s">
        <v>32</v>
      </c>
      <c r="V134" s="26" t="e">
        <f t="shared" ca="1" si="2"/>
        <v>#NAME?</v>
      </c>
      <c r="W134" s="7"/>
      <c r="X134" s="7" t="s">
        <v>26</v>
      </c>
      <c r="Y134" s="31" t="s">
        <v>165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631</v>
      </c>
      <c r="C135" s="4" t="s">
        <v>632</v>
      </c>
      <c r="D135" s="7" t="s">
        <v>18</v>
      </c>
      <c r="E135" s="7" t="s">
        <v>32</v>
      </c>
      <c r="F135" s="7" t="s">
        <v>409</v>
      </c>
      <c r="G135" s="7" t="e">
        <f t="shared" ca="1" si="0"/>
        <v>#NAME?</v>
      </c>
      <c r="H135" s="26" t="s">
        <v>161</v>
      </c>
      <c r="I135" s="26" t="s">
        <v>24</v>
      </c>
      <c r="J135" s="7" t="str">
        <f t="shared" si="8"/>
        <v>Não</v>
      </c>
      <c r="K135" s="27">
        <v>45470</v>
      </c>
      <c r="L135" s="79">
        <v>45580</v>
      </c>
      <c r="M135" s="7" t="s">
        <v>521</v>
      </c>
      <c r="N135" s="28">
        <v>7.0000000000000001E-3</v>
      </c>
      <c r="O135" s="7" t="s">
        <v>24</v>
      </c>
      <c r="P135" s="29">
        <v>0</v>
      </c>
      <c r="Q135" s="13"/>
      <c r="R135" s="30"/>
      <c r="S135" s="7" t="s">
        <v>163</v>
      </c>
      <c r="T135" s="7" t="s">
        <v>633</v>
      </c>
      <c r="U135" s="7" t="s">
        <v>32</v>
      </c>
      <c r="V135" s="26" t="e">
        <f t="shared" ca="1" si="2"/>
        <v>#NAME?</v>
      </c>
      <c r="W135" s="7"/>
      <c r="X135" s="7" t="s">
        <v>39</v>
      </c>
      <c r="Y135" s="31" t="s">
        <v>165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634</v>
      </c>
      <c r="C136" s="4" t="s">
        <v>635</v>
      </c>
      <c r="D136" s="7" t="s">
        <v>81</v>
      </c>
      <c r="E136" s="7" t="s">
        <v>19</v>
      </c>
      <c r="F136" s="7" t="s">
        <v>636</v>
      </c>
      <c r="G136" s="7" t="e">
        <f t="shared" ca="1" si="0"/>
        <v>#NAME?</v>
      </c>
      <c r="H136" s="26" t="s">
        <v>170</v>
      </c>
      <c r="I136" s="26" t="s">
        <v>24</v>
      </c>
      <c r="J136" s="7" t="str">
        <f t="shared" si="8"/>
        <v>Não</v>
      </c>
      <c r="K136" s="27">
        <v>45625</v>
      </c>
      <c r="L136" s="79"/>
      <c r="M136" s="7" t="s">
        <v>98</v>
      </c>
      <c r="N136" s="28">
        <v>8.9999999999999993E-3</v>
      </c>
      <c r="O136" s="7" t="s">
        <v>99</v>
      </c>
      <c r="P136" s="29">
        <v>0.1</v>
      </c>
      <c r="Q136" s="13"/>
      <c r="R136" s="30"/>
      <c r="S136" s="7" t="s">
        <v>163</v>
      </c>
      <c r="T136" s="7" t="s">
        <v>637</v>
      </c>
      <c r="U136" s="7" t="s">
        <v>209</v>
      </c>
      <c r="V136" s="26" t="e">
        <f t="shared" ca="1" si="2"/>
        <v>#NAME?</v>
      </c>
      <c r="W136" s="7"/>
      <c r="X136" s="7" t="s">
        <v>26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638</v>
      </c>
      <c r="C137" s="4" t="s">
        <v>639</v>
      </c>
      <c r="D137" s="7" t="s">
        <v>18</v>
      </c>
      <c r="E137" s="7" t="s">
        <v>42</v>
      </c>
      <c r="F137" s="7" t="s">
        <v>52</v>
      </c>
      <c r="G137" s="7" t="e">
        <f t="shared" ca="1" si="0"/>
        <v>#NAME?</v>
      </c>
      <c r="H137" s="26" t="s">
        <v>170</v>
      </c>
      <c r="I137" s="26" t="s">
        <v>24</v>
      </c>
      <c r="J137" s="7" t="str">
        <f t="shared" si="8"/>
        <v>Sim</v>
      </c>
      <c r="K137" s="27">
        <v>45615</v>
      </c>
      <c r="L137" s="7"/>
      <c r="M137" s="7" t="s">
        <v>23</v>
      </c>
      <c r="N137" s="28">
        <v>1.2E-2</v>
      </c>
      <c r="O137" s="7" t="s">
        <v>24</v>
      </c>
      <c r="P137" s="29">
        <v>0</v>
      </c>
      <c r="Q137" s="13" t="s">
        <v>640</v>
      </c>
      <c r="R137" s="30"/>
      <c r="S137" s="7" t="s">
        <v>163</v>
      </c>
      <c r="T137" s="7" t="s">
        <v>641</v>
      </c>
      <c r="U137" s="7" t="s">
        <v>42</v>
      </c>
      <c r="V137" s="26" t="e">
        <f t="shared" ca="1" si="2"/>
        <v>#NAME?</v>
      </c>
      <c r="W137" s="7"/>
      <c r="X137" s="7" t="s">
        <v>186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642</v>
      </c>
      <c r="C138" s="4" t="s">
        <v>643</v>
      </c>
      <c r="D138" s="7" t="s">
        <v>18</v>
      </c>
      <c r="E138" s="7" t="s">
        <v>32</v>
      </c>
      <c r="F138" s="7" t="s">
        <v>409</v>
      </c>
      <c r="G138" s="7" t="e">
        <f t="shared" ca="1" si="0"/>
        <v>#NAME?</v>
      </c>
      <c r="H138" s="26" t="s">
        <v>179</v>
      </c>
      <c r="I138" s="26" t="s">
        <v>180</v>
      </c>
      <c r="J138" s="7" t="str">
        <f t="shared" si="8"/>
        <v>Não</v>
      </c>
      <c r="K138" s="27">
        <v>44999</v>
      </c>
      <c r="L138" s="7"/>
      <c r="M138" s="7" t="s">
        <v>23</v>
      </c>
      <c r="N138" s="28">
        <v>0.01</v>
      </c>
      <c r="O138" s="7" t="s">
        <v>24</v>
      </c>
      <c r="P138" s="29">
        <v>0</v>
      </c>
      <c r="Q138" s="30"/>
      <c r="R138" s="30"/>
      <c r="S138" s="7" t="s">
        <v>163</v>
      </c>
      <c r="T138" s="7" t="s">
        <v>644</v>
      </c>
      <c r="U138" s="7" t="s">
        <v>32</v>
      </c>
      <c r="V138" s="26" t="e">
        <f t="shared" ca="1" si="2"/>
        <v>#NAME?</v>
      </c>
      <c r="W138" s="7"/>
      <c r="X138" s="7"/>
      <c r="Y138" s="31" t="s">
        <v>165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3" t="s">
        <v>645</v>
      </c>
      <c r="C139" s="4" t="s">
        <v>646</v>
      </c>
      <c r="D139" s="7" t="s">
        <v>18</v>
      </c>
      <c r="E139" s="7" t="s">
        <v>42</v>
      </c>
      <c r="F139" s="7" t="s">
        <v>90</v>
      </c>
      <c r="G139" s="7" t="e">
        <f t="shared" ca="1" si="0"/>
        <v>#NAME?</v>
      </c>
      <c r="H139" s="26" t="s">
        <v>170</v>
      </c>
      <c r="I139" s="26" t="s">
        <v>24</v>
      </c>
      <c r="J139" s="7" t="str">
        <f t="shared" si="8"/>
        <v>Não</v>
      </c>
      <c r="K139" s="27">
        <v>45086</v>
      </c>
      <c r="L139" s="27"/>
      <c r="M139" s="7" t="s">
        <v>23</v>
      </c>
      <c r="N139" s="28">
        <v>1.2E-2</v>
      </c>
      <c r="O139" s="7" t="s">
        <v>24</v>
      </c>
      <c r="P139" s="29">
        <v>0</v>
      </c>
      <c r="Q139" s="30"/>
      <c r="R139" s="30"/>
      <c r="S139" s="7" t="s">
        <v>163</v>
      </c>
      <c r="T139" s="7" t="s">
        <v>647</v>
      </c>
      <c r="U139" s="7" t="s">
        <v>42</v>
      </c>
      <c r="V139" s="26" t="e">
        <f t="shared" ca="1" si="2"/>
        <v>#NAME?</v>
      </c>
      <c r="W139" s="7"/>
      <c r="X139" s="7"/>
      <c r="Y139" s="31" t="s">
        <v>279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648</v>
      </c>
      <c r="C140" s="4" t="s">
        <v>649</v>
      </c>
      <c r="D140" s="7" t="s">
        <v>159</v>
      </c>
      <c r="E140" s="7" t="s">
        <v>32</v>
      </c>
      <c r="F140" s="7" t="s">
        <v>160</v>
      </c>
      <c r="G140" s="7" t="e">
        <f t="shared" ca="1" si="0"/>
        <v>#NAME?</v>
      </c>
      <c r="H140" s="26" t="s">
        <v>161</v>
      </c>
      <c r="I140" s="26" t="s">
        <v>24</v>
      </c>
      <c r="J140" s="7" t="str">
        <f t="shared" si="8"/>
        <v>Não</v>
      </c>
      <c r="K140" s="27">
        <v>45104</v>
      </c>
      <c r="L140" s="27">
        <v>45516</v>
      </c>
      <c r="M140" s="7" t="s">
        <v>393</v>
      </c>
      <c r="N140" s="28">
        <v>7.0000000000000001E-3</v>
      </c>
      <c r="O140" s="7" t="s">
        <v>24</v>
      </c>
      <c r="P140" s="29">
        <v>0</v>
      </c>
      <c r="Q140" s="30"/>
      <c r="R140" s="30" t="s">
        <v>316</v>
      </c>
      <c r="S140" s="7" t="s">
        <v>163</v>
      </c>
      <c r="T140" s="7" t="s">
        <v>650</v>
      </c>
      <c r="U140" s="7" t="s">
        <v>69</v>
      </c>
      <c r="V140" s="26" t="e">
        <f t="shared" ca="1" si="2"/>
        <v>#NAME?</v>
      </c>
      <c r="W140" s="7"/>
      <c r="X140" s="7"/>
      <c r="Y140" s="31" t="s">
        <v>165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651</v>
      </c>
      <c r="C141" s="41" t="s">
        <v>652</v>
      </c>
      <c r="D141" s="7" t="s">
        <v>18</v>
      </c>
      <c r="E141" s="7" t="s">
        <v>32</v>
      </c>
      <c r="F141" s="7" t="s">
        <v>226</v>
      </c>
      <c r="G141" s="7" t="e">
        <f t="shared" ca="1" si="0"/>
        <v>#NAME?</v>
      </c>
      <c r="H141" s="26" t="s">
        <v>161</v>
      </c>
      <c r="I141" s="26" t="s">
        <v>24</v>
      </c>
      <c r="J141" s="7" t="str">
        <f t="shared" si="8"/>
        <v>Não</v>
      </c>
      <c r="K141" s="27">
        <v>45405</v>
      </c>
      <c r="L141" s="27">
        <v>45565</v>
      </c>
      <c r="M141" s="7" t="s">
        <v>227</v>
      </c>
      <c r="N141" s="28">
        <v>2E-3</v>
      </c>
      <c r="O141" s="7" t="s">
        <v>24</v>
      </c>
      <c r="P141" s="29">
        <v>0</v>
      </c>
      <c r="Q141" s="30"/>
      <c r="R141" s="30"/>
      <c r="S141" s="7" t="s">
        <v>163</v>
      </c>
      <c r="T141" s="12" t="s">
        <v>653</v>
      </c>
      <c r="U141" s="7" t="s">
        <v>230</v>
      </c>
      <c r="V141" s="26" t="e">
        <f t="shared" ca="1" si="2"/>
        <v>#NAME?</v>
      </c>
      <c r="W141" s="7"/>
      <c r="X141" s="7" t="s">
        <v>26</v>
      </c>
      <c r="Y141" s="31" t="s">
        <v>165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654</v>
      </c>
      <c r="C142" s="4" t="s">
        <v>655</v>
      </c>
      <c r="D142" s="7" t="s">
        <v>18</v>
      </c>
      <c r="E142" s="7" t="s">
        <v>42</v>
      </c>
      <c r="F142" s="7" t="s">
        <v>48</v>
      </c>
      <c r="G142" s="7" t="e">
        <f t="shared" ca="1" si="0"/>
        <v>#NAME?</v>
      </c>
      <c r="H142" s="26" t="s">
        <v>170</v>
      </c>
      <c r="I142" s="26" t="s">
        <v>24</v>
      </c>
      <c r="J142" s="7" t="str">
        <f t="shared" si="8"/>
        <v>Não</v>
      </c>
      <c r="K142" s="27">
        <v>44944</v>
      </c>
      <c r="L142" s="7"/>
      <c r="M142" s="7" t="s">
        <v>98</v>
      </c>
      <c r="N142" s="28">
        <v>1.2E-2</v>
      </c>
      <c r="O142" s="7" t="s">
        <v>24</v>
      </c>
      <c r="P142" s="29">
        <v>0</v>
      </c>
      <c r="Q142" s="30"/>
      <c r="R142" s="30"/>
      <c r="S142" s="7" t="s">
        <v>163</v>
      </c>
      <c r="T142" s="7" t="s">
        <v>656</v>
      </c>
      <c r="U142" s="7" t="s">
        <v>42</v>
      </c>
      <c r="V142" s="26" t="e">
        <f t="shared" ca="1" si="2"/>
        <v>#NAME?</v>
      </c>
      <c r="W142" s="7"/>
      <c r="X142" s="7"/>
      <c r="Y142" s="31" t="s">
        <v>279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657</v>
      </c>
      <c r="C143" s="4" t="s">
        <v>658</v>
      </c>
      <c r="D143" s="7" t="s">
        <v>81</v>
      </c>
      <c r="E143" s="7" t="s">
        <v>19</v>
      </c>
      <c r="F143" s="7" t="s">
        <v>204</v>
      </c>
      <c r="G143" s="7" t="e">
        <f t="shared" ca="1" si="0"/>
        <v>#NAME?</v>
      </c>
      <c r="H143" s="26" t="s">
        <v>170</v>
      </c>
      <c r="I143" s="26" t="s">
        <v>24</v>
      </c>
      <c r="J143" s="7" t="str">
        <f t="shared" si="8"/>
        <v>Não</v>
      </c>
      <c r="K143" s="27">
        <v>45677</v>
      </c>
      <c r="L143" s="7"/>
      <c r="M143" s="7" t="s">
        <v>23</v>
      </c>
      <c r="N143" s="28">
        <v>1.2E-2</v>
      </c>
      <c r="O143" s="7" t="s">
        <v>24</v>
      </c>
      <c r="P143" s="29">
        <v>0</v>
      </c>
      <c r="Q143" s="30"/>
      <c r="R143" s="30"/>
      <c r="S143" s="7" t="s">
        <v>163</v>
      </c>
      <c r="T143" s="7" t="s">
        <v>659</v>
      </c>
      <c r="U143" s="7" t="s">
        <v>209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660</v>
      </c>
      <c r="C144" s="4" t="s">
        <v>661</v>
      </c>
      <c r="D144" s="7" t="s">
        <v>159</v>
      </c>
      <c r="E144" s="7" t="s">
        <v>32</v>
      </c>
      <c r="F144" s="7" t="s">
        <v>160</v>
      </c>
      <c r="G144" s="7" t="e">
        <f t="shared" ca="1" si="0"/>
        <v>#NAME?</v>
      </c>
      <c r="H144" s="26" t="s">
        <v>161</v>
      </c>
      <c r="I144" s="26" t="s">
        <v>24</v>
      </c>
      <c r="J144" s="7" t="str">
        <f t="shared" si="8"/>
        <v>Não</v>
      </c>
      <c r="K144" s="27">
        <v>45090</v>
      </c>
      <c r="L144" s="27">
        <v>45506</v>
      </c>
      <c r="M144" s="7" t="s">
        <v>98</v>
      </c>
      <c r="N144" s="28">
        <v>1.2E-2</v>
      </c>
      <c r="O144" s="7" t="s">
        <v>24</v>
      </c>
      <c r="P144" s="29">
        <v>0</v>
      </c>
      <c r="Q144" s="30"/>
      <c r="R144" s="30" t="s">
        <v>316</v>
      </c>
      <c r="S144" s="7" t="s">
        <v>163</v>
      </c>
      <c r="T144" s="7" t="s">
        <v>662</v>
      </c>
      <c r="U144" s="7" t="s">
        <v>69</v>
      </c>
      <c r="V144" s="26" t="e">
        <f t="shared" ca="1" si="2"/>
        <v>#NAME?</v>
      </c>
      <c r="W144" s="7"/>
      <c r="X144" s="7"/>
      <c r="Y144" s="31" t="s">
        <v>279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663</v>
      </c>
      <c r="C145" s="4" t="s">
        <v>664</v>
      </c>
      <c r="D145" s="7" t="s">
        <v>159</v>
      </c>
      <c r="E145" s="7" t="s">
        <v>32</v>
      </c>
      <c r="F145" s="7" t="s">
        <v>160</v>
      </c>
      <c r="G145" s="7" t="e">
        <f t="shared" ca="1" si="0"/>
        <v>#NAME?</v>
      </c>
      <c r="H145" s="26" t="s">
        <v>161</v>
      </c>
      <c r="I145" s="26" t="s">
        <v>24</v>
      </c>
      <c r="J145" s="7" t="s">
        <v>199</v>
      </c>
      <c r="K145" s="27">
        <v>45464</v>
      </c>
      <c r="L145" s="27">
        <v>45506</v>
      </c>
      <c r="M145" s="7" t="s">
        <v>665</v>
      </c>
      <c r="N145" s="28">
        <v>0</v>
      </c>
      <c r="O145" s="7" t="s">
        <v>24</v>
      </c>
      <c r="P145" s="29">
        <v>0</v>
      </c>
      <c r="Q145" s="30"/>
      <c r="R145" s="30" t="s">
        <v>316</v>
      </c>
      <c r="S145" s="7" t="s">
        <v>163</v>
      </c>
      <c r="T145" s="7" t="s">
        <v>662</v>
      </c>
      <c r="U145" s="7" t="s">
        <v>69</v>
      </c>
      <c r="V145" s="26" t="e">
        <f t="shared" ca="1" si="2"/>
        <v>#NAME?</v>
      </c>
      <c r="W145" s="7"/>
      <c r="X145" s="7" t="s">
        <v>26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3" t="s">
        <v>666</v>
      </c>
      <c r="C146" s="4" t="s">
        <v>667</v>
      </c>
      <c r="D146" s="7" t="s">
        <v>41</v>
      </c>
      <c r="E146" s="7" t="s">
        <v>42</v>
      </c>
      <c r="F146" s="7" t="s">
        <v>43</v>
      </c>
      <c r="G146" s="7" t="e">
        <f t="shared" ca="1" si="0"/>
        <v>#NAME?</v>
      </c>
      <c r="H146" s="26" t="s">
        <v>170</v>
      </c>
      <c r="I146" s="26" t="s">
        <v>24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/>
      <c r="R146" s="30"/>
      <c r="S146" s="7" t="s">
        <v>163</v>
      </c>
      <c r="T146" s="7" t="s">
        <v>668</v>
      </c>
      <c r="U146" s="7" t="s">
        <v>42</v>
      </c>
      <c r="V146" s="26" t="e">
        <f t="shared" ca="1" si="2"/>
        <v>#NAME?</v>
      </c>
      <c r="W146" s="7"/>
      <c r="X146" s="7" t="s">
        <v>26</v>
      </c>
      <c r="Y146" s="31" t="s">
        <v>165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3" t="s">
        <v>669</v>
      </c>
      <c r="C147" s="4" t="s">
        <v>670</v>
      </c>
      <c r="D147" s="7" t="s">
        <v>159</v>
      </c>
      <c r="E147" s="7" t="s">
        <v>32</v>
      </c>
      <c r="F147" s="7" t="s">
        <v>160</v>
      </c>
      <c r="G147" s="7" t="e">
        <f t="shared" ca="1" si="0"/>
        <v>#NAME?</v>
      </c>
      <c r="H147" s="26" t="s">
        <v>179</v>
      </c>
      <c r="I147" s="26" t="s">
        <v>180</v>
      </c>
      <c r="J147" s="7" t="str">
        <f t="shared" si="9"/>
        <v>Não</v>
      </c>
      <c r="K147" s="27">
        <v>45082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163</v>
      </c>
      <c r="T147" s="7" t="s">
        <v>671</v>
      </c>
      <c r="U147" s="7" t="s">
        <v>209</v>
      </c>
      <c r="V147" s="26" t="e">
        <f t="shared" ca="1" si="2"/>
        <v>#NAME?</v>
      </c>
      <c r="W147" s="7"/>
      <c r="X147" s="7"/>
      <c r="Y147" s="31" t="s">
        <v>165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672</v>
      </c>
      <c r="C148" s="4" t="s">
        <v>673</v>
      </c>
      <c r="D148" s="7" t="s">
        <v>18</v>
      </c>
      <c r="E148" s="7" t="s">
        <v>19</v>
      </c>
      <c r="F148" s="7" t="s">
        <v>20</v>
      </c>
      <c r="G148" s="7" t="e">
        <f t="shared" ca="1" si="0"/>
        <v>#NAME?</v>
      </c>
      <c r="H148" s="26" t="s">
        <v>170</v>
      </c>
      <c r="I148" s="26" t="s">
        <v>24</v>
      </c>
      <c r="J148" s="7" t="str">
        <f t="shared" si="9"/>
        <v>Sim</v>
      </c>
      <c r="K148" s="27">
        <v>45029</v>
      </c>
      <c r="L148" s="7"/>
      <c r="M148" s="7" t="s">
        <v>23</v>
      </c>
      <c r="N148" s="28">
        <v>1.2E-2</v>
      </c>
      <c r="O148" s="7" t="s">
        <v>24</v>
      </c>
      <c r="P148" s="29">
        <v>0</v>
      </c>
      <c r="Q148" s="30" t="s">
        <v>674</v>
      </c>
      <c r="R148" s="30"/>
      <c r="S148" s="7" t="s">
        <v>163</v>
      </c>
      <c r="T148" s="7" t="s">
        <v>675</v>
      </c>
      <c r="U148" s="7" t="s">
        <v>77</v>
      </c>
      <c r="V148" s="26" t="e">
        <f t="shared" ca="1" si="2"/>
        <v>#NAME?</v>
      </c>
      <c r="W148" s="7"/>
      <c r="X148" s="7"/>
      <c r="Y148" s="31" t="s">
        <v>165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14" t="s">
        <v>676</v>
      </c>
      <c r="C149" s="4" t="s">
        <v>677</v>
      </c>
      <c r="D149" s="7" t="s">
        <v>41</v>
      </c>
      <c r="E149" s="7" t="s">
        <v>42</v>
      </c>
      <c r="F149" s="7" t="s">
        <v>43</v>
      </c>
      <c r="G149" s="7" t="e">
        <f t="shared" ca="1" si="0"/>
        <v>#NAME?</v>
      </c>
      <c r="H149" s="26" t="s">
        <v>170</v>
      </c>
      <c r="I149" s="26" t="s">
        <v>24</v>
      </c>
      <c r="J149" s="7" t="str">
        <f t="shared" si="9"/>
        <v>Não</v>
      </c>
      <c r="K149" s="27">
        <v>45461</v>
      </c>
      <c r="L149" s="7"/>
      <c r="M149" s="7" t="s">
        <v>23</v>
      </c>
      <c r="N149" s="28">
        <v>1.2E-2</v>
      </c>
      <c r="O149" s="7" t="s">
        <v>24</v>
      </c>
      <c r="P149" s="29">
        <v>0</v>
      </c>
      <c r="Q149" s="30"/>
      <c r="R149" s="30"/>
      <c r="S149" s="7" t="s">
        <v>163</v>
      </c>
      <c r="T149" s="7" t="s">
        <v>678</v>
      </c>
      <c r="U149" s="7" t="s">
        <v>42</v>
      </c>
      <c r="V149" s="26" t="e">
        <f t="shared" ca="1" si="2"/>
        <v>#NAME?</v>
      </c>
      <c r="W149" s="7"/>
      <c r="X149" s="7" t="s">
        <v>186</v>
      </c>
      <c r="Y149" s="31" t="s">
        <v>165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14" t="s">
        <v>679</v>
      </c>
      <c r="C150" s="4" t="s">
        <v>680</v>
      </c>
      <c r="D150" s="7" t="s">
        <v>18</v>
      </c>
      <c r="E150" s="7" t="s">
        <v>32</v>
      </c>
      <c r="F150" s="7" t="s">
        <v>409</v>
      </c>
      <c r="G150" s="7" t="e">
        <f t="shared" ca="1" si="0"/>
        <v>#NAME?</v>
      </c>
      <c r="H150" s="26" t="s">
        <v>161</v>
      </c>
      <c r="I150" s="26" t="s">
        <v>24</v>
      </c>
      <c r="J150" s="7" t="str">
        <f t="shared" si="9"/>
        <v>Não</v>
      </c>
      <c r="K150" s="27">
        <v>44973</v>
      </c>
      <c r="L150" s="79">
        <v>45586</v>
      </c>
      <c r="M150" s="7" t="s">
        <v>221</v>
      </c>
      <c r="N150" s="28">
        <v>1.4999999999999999E-2</v>
      </c>
      <c r="O150" s="7" t="s">
        <v>99</v>
      </c>
      <c r="P150" s="29">
        <v>0.1</v>
      </c>
      <c r="Q150" s="30"/>
      <c r="R150" s="30"/>
      <c r="S150" s="7" t="s">
        <v>163</v>
      </c>
      <c r="T150" s="7" t="s">
        <v>681</v>
      </c>
      <c r="U150" s="7" t="s">
        <v>32</v>
      </c>
      <c r="V150" s="26" t="e">
        <f t="shared" ca="1" si="2"/>
        <v>#NAME?</v>
      </c>
      <c r="W150" s="7"/>
      <c r="X150" s="7"/>
      <c r="Y150" s="31" t="s">
        <v>165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3" t="s">
        <v>682</v>
      </c>
      <c r="C151" s="4" t="s">
        <v>683</v>
      </c>
      <c r="D151" s="7" t="s">
        <v>18</v>
      </c>
      <c r="E151" s="7" t="s">
        <v>19</v>
      </c>
      <c r="F151" s="7" t="s">
        <v>684</v>
      </c>
      <c r="G151" s="7" t="e">
        <f t="shared" ca="1" si="0"/>
        <v>#NAME?</v>
      </c>
      <c r="H151" s="26" t="s">
        <v>170</v>
      </c>
      <c r="I151" s="26" t="s">
        <v>24</v>
      </c>
      <c r="J151" s="7" t="str">
        <f t="shared" si="9"/>
        <v>Não</v>
      </c>
      <c r="K151" s="27">
        <v>45035</v>
      </c>
      <c r="L151" s="7"/>
      <c r="M151" s="7" t="s">
        <v>23</v>
      </c>
      <c r="N151" s="28">
        <v>7.0000000000000001E-3</v>
      </c>
      <c r="O151" s="7" t="s">
        <v>24</v>
      </c>
      <c r="P151" s="29">
        <v>0</v>
      </c>
      <c r="Q151" s="30"/>
      <c r="R151" s="30"/>
      <c r="S151" s="7" t="s">
        <v>163</v>
      </c>
      <c r="T151" s="7" t="s">
        <v>685</v>
      </c>
      <c r="U151" s="7" t="s">
        <v>209</v>
      </c>
      <c r="V151" s="26" t="e">
        <f t="shared" ca="1" si="2"/>
        <v>#NAME?</v>
      </c>
      <c r="W151" s="7"/>
      <c r="X151" s="7"/>
      <c r="Y151" s="31" t="s">
        <v>165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686</v>
      </c>
      <c r="C152" s="41" t="s">
        <v>687</v>
      </c>
      <c r="D152" s="7" t="s">
        <v>18</v>
      </c>
      <c r="E152" s="7" t="s">
        <v>32</v>
      </c>
      <c r="F152" s="7" t="s">
        <v>220</v>
      </c>
      <c r="G152" s="7" t="e">
        <f t="shared" ca="1" si="0"/>
        <v>#NAME?</v>
      </c>
      <c r="H152" s="26" t="s">
        <v>170</v>
      </c>
      <c r="I152" s="26" t="s">
        <v>24</v>
      </c>
      <c r="J152" s="7" t="str">
        <f t="shared" si="9"/>
        <v>Sim</v>
      </c>
      <c r="K152" s="27">
        <v>45426</v>
      </c>
      <c r="L152" s="7"/>
      <c r="M152" s="7" t="s">
        <v>23</v>
      </c>
      <c r="N152" s="28">
        <v>0.01</v>
      </c>
      <c r="O152" s="7" t="s">
        <v>24</v>
      </c>
      <c r="P152" s="29">
        <v>0</v>
      </c>
      <c r="Q152" s="30" t="s">
        <v>688</v>
      </c>
      <c r="R152" s="30"/>
      <c r="S152" s="7" t="s">
        <v>163</v>
      </c>
      <c r="T152" s="12" t="s">
        <v>689</v>
      </c>
      <c r="U152" s="7" t="s">
        <v>32</v>
      </c>
      <c r="V152" s="26" t="e">
        <f t="shared" ca="1" si="2"/>
        <v>#NAME?</v>
      </c>
      <c r="W152" s="7"/>
      <c r="X152" s="7" t="s">
        <v>26</v>
      </c>
      <c r="Y152" s="31" t="s">
        <v>165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690</v>
      </c>
      <c r="C153" s="41" t="s">
        <v>691</v>
      </c>
      <c r="D153" s="7" t="s">
        <v>18</v>
      </c>
      <c r="E153" s="7" t="s">
        <v>42</v>
      </c>
      <c r="F153" s="7" t="s">
        <v>52</v>
      </c>
      <c r="G153" s="7" t="e">
        <f t="shared" ca="1" si="0"/>
        <v>#NAME?</v>
      </c>
      <c r="H153" s="26" t="s">
        <v>170</v>
      </c>
      <c r="I153" s="26" t="s">
        <v>24</v>
      </c>
      <c r="J153" s="7" t="str">
        <f t="shared" si="9"/>
        <v>Sim</v>
      </c>
      <c r="K153" s="27">
        <v>45460</v>
      </c>
      <c r="L153" s="7"/>
      <c r="M153" s="7" t="s">
        <v>521</v>
      </c>
      <c r="N153" s="28">
        <v>7.0000000000000001E-3</v>
      </c>
      <c r="O153" s="7" t="s">
        <v>24</v>
      </c>
      <c r="P153" s="29">
        <v>0</v>
      </c>
      <c r="Q153" s="30" t="s">
        <v>692</v>
      </c>
      <c r="R153" s="30"/>
      <c r="S153" s="7" t="s">
        <v>207</v>
      </c>
      <c r="T153" s="12" t="s">
        <v>693</v>
      </c>
      <c r="U153" s="7" t="s">
        <v>42</v>
      </c>
      <c r="V153" s="26" t="e">
        <f t="shared" ca="1" si="2"/>
        <v>#NAME?</v>
      </c>
      <c r="W153" s="7"/>
      <c r="X153" s="7" t="s">
        <v>26</v>
      </c>
      <c r="Y153" s="31" t="s">
        <v>165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694</v>
      </c>
      <c r="C154" s="41" t="s">
        <v>695</v>
      </c>
      <c r="D154" s="7" t="s">
        <v>159</v>
      </c>
      <c r="E154" s="7" t="s">
        <v>32</v>
      </c>
      <c r="F154" s="7" t="s">
        <v>226</v>
      </c>
      <c r="G154" s="7" t="e">
        <f t="shared" ca="1" si="0"/>
        <v>#NAME?</v>
      </c>
      <c r="H154" s="26" t="s">
        <v>179</v>
      </c>
      <c r="I154" s="26" t="s">
        <v>205</v>
      </c>
      <c r="J154" s="7" t="str">
        <f t="shared" si="9"/>
        <v>Sim</v>
      </c>
      <c r="K154" s="27">
        <v>45449</v>
      </c>
      <c r="L154" s="7"/>
      <c r="M154" s="7" t="s">
        <v>227</v>
      </c>
      <c r="N154" s="28">
        <v>3.0000000000000001E-3</v>
      </c>
      <c r="O154" s="7" t="s">
        <v>24</v>
      </c>
      <c r="P154" s="29">
        <v>0</v>
      </c>
      <c r="Q154" s="30" t="s">
        <v>228</v>
      </c>
      <c r="R154" s="30"/>
      <c r="S154" s="7" t="s">
        <v>163</v>
      </c>
      <c r="T154" s="12" t="s">
        <v>696</v>
      </c>
      <c r="U154" s="7" t="s">
        <v>230</v>
      </c>
      <c r="V154" s="26" t="e">
        <f t="shared" ca="1" si="2"/>
        <v>#NAME?</v>
      </c>
      <c r="W154" s="7"/>
      <c r="X154" s="7" t="s">
        <v>39</v>
      </c>
      <c r="Y154" s="31" t="s">
        <v>165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3" t="s">
        <v>697</v>
      </c>
      <c r="C155" s="4" t="s">
        <v>698</v>
      </c>
      <c r="D155" s="7" t="s">
        <v>18</v>
      </c>
      <c r="E155" s="7" t="s">
        <v>32</v>
      </c>
      <c r="F155" s="7" t="s">
        <v>409</v>
      </c>
      <c r="G155" s="7" t="e">
        <f t="shared" ca="1" si="0"/>
        <v>#NAME?</v>
      </c>
      <c r="H155" s="26" t="s">
        <v>179</v>
      </c>
      <c r="I155" s="26" t="s">
        <v>265</v>
      </c>
      <c r="J155" s="7" t="str">
        <f t="shared" si="9"/>
        <v>Não</v>
      </c>
      <c r="K155" s="27">
        <v>45099</v>
      </c>
      <c r="L155" s="27"/>
      <c r="M155" s="7" t="s">
        <v>190</v>
      </c>
      <c r="N155" s="28">
        <v>0</v>
      </c>
      <c r="O155" s="7" t="s">
        <v>24</v>
      </c>
      <c r="P155" s="29">
        <v>0</v>
      </c>
      <c r="Q155" s="30"/>
      <c r="R155" s="30"/>
      <c r="S155" s="7" t="s">
        <v>163</v>
      </c>
      <c r="T155" s="7" t="s">
        <v>699</v>
      </c>
      <c r="U155" s="7" t="s">
        <v>209</v>
      </c>
      <c r="V155" s="26" t="e">
        <f t="shared" ca="1" si="2"/>
        <v>#NAME?</v>
      </c>
      <c r="W155" s="7"/>
      <c r="X155" s="7"/>
      <c r="Y155" s="31" t="s">
        <v>165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3" t="s">
        <v>700</v>
      </c>
      <c r="C156" s="48" t="s">
        <v>701</v>
      </c>
      <c r="D156" s="7" t="s">
        <v>159</v>
      </c>
      <c r="E156" s="7" t="s">
        <v>32</v>
      </c>
      <c r="F156" s="7" t="s">
        <v>226</v>
      </c>
      <c r="G156" s="7" t="e">
        <f t="shared" ca="1" si="0"/>
        <v>#NAME?</v>
      </c>
      <c r="H156" s="26" t="s">
        <v>179</v>
      </c>
      <c r="I156" s="26" t="s">
        <v>205</v>
      </c>
      <c r="J156" s="7" t="str">
        <f t="shared" si="9"/>
        <v>Sim</v>
      </c>
      <c r="K156" s="27">
        <v>45575</v>
      </c>
      <c r="L156" s="27"/>
      <c r="M156" s="7" t="s">
        <v>227</v>
      </c>
      <c r="N156" s="28">
        <v>3.0000000000000001E-3</v>
      </c>
      <c r="O156" s="7" t="s">
        <v>24</v>
      </c>
      <c r="P156" s="29">
        <v>0</v>
      </c>
      <c r="Q156" s="30" t="s">
        <v>349</v>
      </c>
      <c r="R156" s="30"/>
      <c r="S156" s="7" t="s">
        <v>163</v>
      </c>
      <c r="T156" s="7" t="s">
        <v>702</v>
      </c>
      <c r="U156" s="7" t="s">
        <v>230</v>
      </c>
      <c r="V156" s="26" t="e">
        <f t="shared" ca="1" si="2"/>
        <v>#NAME?</v>
      </c>
      <c r="W156" s="7"/>
      <c r="X156" s="7" t="s">
        <v>26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703</v>
      </c>
      <c r="C157" s="41" t="s">
        <v>704</v>
      </c>
      <c r="D157" s="7" t="s">
        <v>159</v>
      </c>
      <c r="E157" s="7" t="s">
        <v>32</v>
      </c>
      <c r="F157" s="7" t="s">
        <v>226</v>
      </c>
      <c r="G157" s="7" t="e">
        <f t="shared" ca="1" si="0"/>
        <v>#NAME?</v>
      </c>
      <c r="H157" s="26" t="s">
        <v>179</v>
      </c>
      <c r="I157" s="26" t="s">
        <v>205</v>
      </c>
      <c r="J157" s="7" t="str">
        <f t="shared" si="9"/>
        <v>Sim</v>
      </c>
      <c r="K157" s="27">
        <v>45412</v>
      </c>
      <c r="L157" s="27"/>
      <c r="M157" s="7" t="s">
        <v>227</v>
      </c>
      <c r="N157" s="28">
        <v>3.0000000000000001E-3</v>
      </c>
      <c r="O157" s="7" t="s">
        <v>24</v>
      </c>
      <c r="P157" s="29">
        <v>0</v>
      </c>
      <c r="Q157" s="47" t="s">
        <v>228</v>
      </c>
      <c r="R157" s="30"/>
      <c r="S157" s="7" t="s">
        <v>163</v>
      </c>
      <c r="T157" s="12" t="s">
        <v>705</v>
      </c>
      <c r="U157" s="7" t="s">
        <v>209</v>
      </c>
      <c r="V157" s="26" t="e">
        <f t="shared" ca="1" si="2"/>
        <v>#NAME?</v>
      </c>
      <c r="W157" s="7"/>
      <c r="X157" s="7" t="s">
        <v>26</v>
      </c>
      <c r="Y157" s="31" t="s">
        <v>489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14" t="s">
        <v>706</v>
      </c>
      <c r="C158" s="4" t="s">
        <v>707</v>
      </c>
      <c r="D158" s="7" t="s">
        <v>18</v>
      </c>
      <c r="E158" s="7" t="s">
        <v>42</v>
      </c>
      <c r="F158" s="7" t="s">
        <v>48</v>
      </c>
      <c r="G158" s="7" t="e">
        <f t="shared" ca="1" si="0"/>
        <v>#NAME?</v>
      </c>
      <c r="H158" s="26" t="s">
        <v>170</v>
      </c>
      <c r="I158" s="26" t="s">
        <v>24</v>
      </c>
      <c r="J158" s="7" t="str">
        <f t="shared" si="9"/>
        <v>Sim</v>
      </c>
      <c r="K158" s="27">
        <v>44916</v>
      </c>
      <c r="L158" s="7"/>
      <c r="M158" s="7" t="s">
        <v>98</v>
      </c>
      <c r="N158" s="28">
        <v>1.2E-2</v>
      </c>
      <c r="O158" s="7" t="s">
        <v>24</v>
      </c>
      <c r="P158" s="29">
        <v>0</v>
      </c>
      <c r="Q158" s="30" t="s">
        <v>708</v>
      </c>
      <c r="R158" s="30"/>
      <c r="S158" s="7" t="s">
        <v>163</v>
      </c>
      <c r="T158" s="7" t="s">
        <v>709</v>
      </c>
      <c r="U158" s="7" t="s">
        <v>32</v>
      </c>
      <c r="V158" s="26" t="e">
        <f t="shared" ca="1" si="2"/>
        <v>#NAME?</v>
      </c>
      <c r="W158" s="7"/>
      <c r="X158" s="7"/>
      <c r="Y158" s="31" t="s">
        <v>279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710</v>
      </c>
      <c r="C159" s="4" t="s">
        <v>711</v>
      </c>
      <c r="D159" s="7" t="s">
        <v>18</v>
      </c>
      <c r="E159" s="7" t="s">
        <v>32</v>
      </c>
      <c r="F159" s="7" t="s">
        <v>220</v>
      </c>
      <c r="G159" s="7" t="e">
        <f t="shared" ca="1" si="0"/>
        <v>#NAME?</v>
      </c>
      <c r="H159" s="26" t="s">
        <v>170</v>
      </c>
      <c r="I159" s="26" t="s">
        <v>24</v>
      </c>
      <c r="J159" s="7" t="str">
        <f t="shared" si="9"/>
        <v>Não</v>
      </c>
      <c r="K159" s="27">
        <v>44993</v>
      </c>
      <c r="L159" s="7"/>
      <c r="M159" s="7" t="s">
        <v>23</v>
      </c>
      <c r="N159" s="28">
        <v>1.2E-2</v>
      </c>
      <c r="O159" s="7" t="s">
        <v>24</v>
      </c>
      <c r="P159" s="29">
        <v>0</v>
      </c>
      <c r="Q159" s="30"/>
      <c r="R159" s="30" t="s">
        <v>712</v>
      </c>
      <c r="S159" s="7" t="s">
        <v>163</v>
      </c>
      <c r="T159" s="7" t="s">
        <v>713</v>
      </c>
      <c r="U159" s="7" t="s">
        <v>32</v>
      </c>
      <c r="V159" s="26" t="e">
        <f t="shared" ca="1" si="2"/>
        <v>#NAME?</v>
      </c>
      <c r="W159" s="7"/>
      <c r="X159" s="7"/>
      <c r="Y159" s="31" t="s">
        <v>165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714</v>
      </c>
      <c r="C160" s="4" t="s">
        <v>715</v>
      </c>
      <c r="D160" s="7" t="s">
        <v>31</v>
      </c>
      <c r="E160" s="7" t="s">
        <v>32</v>
      </c>
      <c r="F160" s="7" t="s">
        <v>216</v>
      </c>
      <c r="G160" s="7" t="e">
        <f t="shared" ca="1" si="0"/>
        <v>#NAME?</v>
      </c>
      <c r="H160" s="26" t="s">
        <v>300</v>
      </c>
      <c r="I160" s="26" t="s">
        <v>24</v>
      </c>
      <c r="J160" s="7" t="str">
        <f t="shared" si="9"/>
        <v>Não</v>
      </c>
      <c r="K160" s="27">
        <v>45644</v>
      </c>
      <c r="L160" s="7"/>
      <c r="M160" s="7" t="s">
        <v>23</v>
      </c>
      <c r="N160" s="28">
        <v>1.2E-2</v>
      </c>
      <c r="O160" s="7" t="s">
        <v>24</v>
      </c>
      <c r="P160" s="29">
        <v>0</v>
      </c>
      <c r="Q160" s="30"/>
      <c r="R160" s="30"/>
      <c r="S160" s="7" t="s">
        <v>207</v>
      </c>
      <c r="T160" s="7" t="s">
        <v>716</v>
      </c>
      <c r="U160" s="7" t="s">
        <v>32</v>
      </c>
      <c r="V160" s="26" t="e">
        <f t="shared" ca="1" si="2"/>
        <v>#NAME?</v>
      </c>
      <c r="W160" s="7"/>
      <c r="X160" s="7" t="s">
        <v>26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717</v>
      </c>
      <c r="C161" s="4" t="s">
        <v>718</v>
      </c>
      <c r="D161" s="7" t="s">
        <v>18</v>
      </c>
      <c r="E161" s="7" t="s">
        <v>19</v>
      </c>
      <c r="F161" s="7" t="s">
        <v>72</v>
      </c>
      <c r="G161" s="7" t="e">
        <f t="shared" ca="1" si="0"/>
        <v>#NAME?</v>
      </c>
      <c r="H161" s="26" t="s">
        <v>170</v>
      </c>
      <c r="I161" s="26" t="s">
        <v>24</v>
      </c>
      <c r="J161" s="7" t="str">
        <f t="shared" si="9"/>
        <v>Não</v>
      </c>
      <c r="K161" s="27">
        <v>45166</v>
      </c>
      <c r="L161" s="27"/>
      <c r="M161" s="7" t="s">
        <v>221</v>
      </c>
      <c r="N161" s="28">
        <v>1.4999999999999999E-2</v>
      </c>
      <c r="O161" s="7" t="s">
        <v>99</v>
      </c>
      <c r="P161" s="29">
        <v>0.1</v>
      </c>
      <c r="Q161" s="30"/>
      <c r="R161" s="30" t="s">
        <v>719</v>
      </c>
      <c r="S161" s="7" t="s">
        <v>163</v>
      </c>
      <c r="T161" s="7" t="s">
        <v>720</v>
      </c>
      <c r="U161" s="7" t="s">
        <v>77</v>
      </c>
      <c r="V161" s="26" t="e">
        <f t="shared" ca="1" si="2"/>
        <v>#NAME?</v>
      </c>
      <c r="W161" s="7"/>
      <c r="X161" s="7"/>
      <c r="Y161" s="31" t="s">
        <v>165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721</v>
      </c>
      <c r="C162" s="4" t="s">
        <v>722</v>
      </c>
      <c r="D162" s="7" t="s">
        <v>18</v>
      </c>
      <c r="E162" s="7" t="s">
        <v>19</v>
      </c>
      <c r="F162" s="7" t="s">
        <v>72</v>
      </c>
      <c r="G162" s="7" t="e">
        <f t="shared" ca="1" si="0"/>
        <v>#NAME?</v>
      </c>
      <c r="H162" s="26" t="s">
        <v>170</v>
      </c>
      <c r="I162" s="26" t="s">
        <v>24</v>
      </c>
      <c r="J162" s="7" t="str">
        <f t="shared" si="9"/>
        <v>Não</v>
      </c>
      <c r="K162" s="27">
        <v>45141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163</v>
      </c>
      <c r="T162" s="7" t="s">
        <v>723</v>
      </c>
      <c r="U162" s="7" t="s">
        <v>77</v>
      </c>
      <c r="V162" s="26" t="e">
        <f t="shared" ca="1" si="2"/>
        <v>#NAME?</v>
      </c>
      <c r="W162" s="7"/>
      <c r="X162" s="7"/>
      <c r="Y162" s="31" t="s">
        <v>165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721</v>
      </c>
      <c r="C163" s="4" t="s">
        <v>724</v>
      </c>
      <c r="D163" s="7" t="s">
        <v>18</v>
      </c>
      <c r="E163" s="7" t="s">
        <v>19</v>
      </c>
      <c r="F163" s="7" t="s">
        <v>72</v>
      </c>
      <c r="G163" s="7" t="e">
        <f t="shared" ca="1" si="0"/>
        <v>#NAME?</v>
      </c>
      <c r="H163" s="26" t="s">
        <v>179</v>
      </c>
      <c r="I163" s="26" t="s">
        <v>265</v>
      </c>
      <c r="J163" s="7" t="str">
        <f t="shared" si="9"/>
        <v>Não</v>
      </c>
      <c r="K163" s="27">
        <v>45140</v>
      </c>
      <c r="L163" s="27"/>
      <c r="M163" s="7" t="s">
        <v>281</v>
      </c>
      <c r="N163" s="28">
        <v>2.5000000000000001E-2</v>
      </c>
      <c r="O163" s="7" t="s">
        <v>201</v>
      </c>
      <c r="P163" s="29">
        <v>0.2</v>
      </c>
      <c r="Q163" s="30"/>
      <c r="R163" s="30"/>
      <c r="S163" s="7" t="s">
        <v>163</v>
      </c>
      <c r="T163" s="7" t="s">
        <v>723</v>
      </c>
      <c r="U163" s="7" t="s">
        <v>77</v>
      </c>
      <c r="V163" s="26" t="e">
        <f t="shared" ca="1" si="2"/>
        <v>#NAME?</v>
      </c>
      <c r="W163" s="7"/>
      <c r="X163" s="7"/>
      <c r="Y163" s="31" t="s">
        <v>165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3" t="s">
        <v>725</v>
      </c>
      <c r="C164" s="4" t="s">
        <v>726</v>
      </c>
      <c r="D164" s="7" t="s">
        <v>18</v>
      </c>
      <c r="E164" s="7" t="s">
        <v>19</v>
      </c>
      <c r="F164" s="7" t="s">
        <v>72</v>
      </c>
      <c r="G164" s="7" t="e">
        <f t="shared" ca="1" si="0"/>
        <v>#NAME?</v>
      </c>
      <c r="H164" s="26" t="s">
        <v>300</v>
      </c>
      <c r="I164" s="26" t="s">
        <v>24</v>
      </c>
      <c r="J164" s="7" t="str">
        <f t="shared" si="9"/>
        <v>Não</v>
      </c>
      <c r="K164" s="27">
        <v>45677</v>
      </c>
      <c r="L164" s="27"/>
      <c r="M164" s="7" t="s">
        <v>23</v>
      </c>
      <c r="N164" s="28">
        <v>1.2E-2</v>
      </c>
      <c r="O164" s="7" t="s">
        <v>24</v>
      </c>
      <c r="P164" s="29">
        <v>0</v>
      </c>
      <c r="Q164" s="47"/>
      <c r="R164" s="30"/>
      <c r="S164" s="7" t="s">
        <v>163</v>
      </c>
      <c r="T164" s="7" t="s">
        <v>727</v>
      </c>
      <c r="U164" s="7" t="s">
        <v>77</v>
      </c>
      <c r="V164" s="26" t="e">
        <f t="shared" ca="1" si="2"/>
        <v>#NAME?</v>
      </c>
      <c r="W164" s="7"/>
      <c r="X164" s="7" t="s">
        <v>39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728</v>
      </c>
      <c r="C165" s="4" t="s">
        <v>729</v>
      </c>
      <c r="D165" s="7" t="s">
        <v>18</v>
      </c>
      <c r="E165" s="7" t="s">
        <v>32</v>
      </c>
      <c r="F165" s="7" t="s">
        <v>220</v>
      </c>
      <c r="G165" s="7" t="e">
        <f t="shared" ca="1" si="0"/>
        <v>#NAME?</v>
      </c>
      <c r="H165" s="26" t="s">
        <v>179</v>
      </c>
      <c r="I165" s="26" t="s">
        <v>180</v>
      </c>
      <c r="J165" s="7" t="str">
        <f t="shared" si="9"/>
        <v>Não</v>
      </c>
      <c r="K165" s="27">
        <v>45264</v>
      </c>
      <c r="L165" s="27"/>
      <c r="M165" s="9" t="s">
        <v>393</v>
      </c>
      <c r="N165" s="28">
        <v>7.0000000000000001E-3</v>
      </c>
      <c r="O165" s="7" t="s">
        <v>24</v>
      </c>
      <c r="P165" s="29">
        <v>0</v>
      </c>
      <c r="Q165" s="47"/>
      <c r="R165" s="30"/>
      <c r="S165" s="7" t="s">
        <v>163</v>
      </c>
      <c r="T165" s="7" t="s">
        <v>730</v>
      </c>
      <c r="U165" s="7" t="s">
        <v>32</v>
      </c>
      <c r="V165" s="26" t="e">
        <f t="shared" ca="1" si="2"/>
        <v>#NAME?</v>
      </c>
      <c r="W165" s="7"/>
      <c r="X165" s="7"/>
      <c r="Y165" s="31" t="s">
        <v>165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731</v>
      </c>
      <c r="C166" s="43" t="s">
        <v>732</v>
      </c>
      <c r="D166" s="7" t="s">
        <v>159</v>
      </c>
      <c r="E166" s="7" t="s">
        <v>32</v>
      </c>
      <c r="F166" s="7" t="s">
        <v>160</v>
      </c>
      <c r="G166" s="7" t="e">
        <f t="shared" ca="1" si="0"/>
        <v>#NAME?</v>
      </c>
      <c r="H166" s="26" t="s">
        <v>179</v>
      </c>
      <c r="I166" s="26" t="s">
        <v>180</v>
      </c>
      <c r="J166" s="7" t="str">
        <f t="shared" si="9"/>
        <v>Não</v>
      </c>
      <c r="K166" s="27">
        <v>45189</v>
      </c>
      <c r="L166" s="27"/>
      <c r="M166" s="7" t="s">
        <v>98</v>
      </c>
      <c r="N166" s="28">
        <v>1.2E-2</v>
      </c>
      <c r="O166" s="7" t="s">
        <v>99</v>
      </c>
      <c r="P166" s="29">
        <v>0.1</v>
      </c>
      <c r="Q166" s="47"/>
      <c r="R166" s="30"/>
      <c r="S166" s="7" t="s">
        <v>163</v>
      </c>
      <c r="T166" s="7" t="s">
        <v>733</v>
      </c>
      <c r="U166" s="7" t="s">
        <v>32</v>
      </c>
      <c r="V166" s="26" t="e">
        <f t="shared" ca="1" si="2"/>
        <v>#NAME?</v>
      </c>
      <c r="W166" s="7"/>
      <c r="X166" s="7"/>
      <c r="Y166" s="31" t="s">
        <v>165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734</v>
      </c>
      <c r="C167" s="4" t="s">
        <v>735</v>
      </c>
      <c r="D167" s="7" t="s">
        <v>18</v>
      </c>
      <c r="E167" s="7" t="s">
        <v>209</v>
      </c>
      <c r="F167" s="7" t="s">
        <v>736</v>
      </c>
      <c r="G167" s="7" t="e">
        <f t="shared" ca="1" si="0"/>
        <v>#NAME?</v>
      </c>
      <c r="H167" s="26" t="s">
        <v>170</v>
      </c>
      <c r="I167" s="26" t="s">
        <v>24</v>
      </c>
      <c r="J167" s="7" t="str">
        <f t="shared" si="9"/>
        <v>Não</v>
      </c>
      <c r="K167" s="27">
        <v>44952</v>
      </c>
      <c r="L167" s="7"/>
      <c r="M167" s="7" t="s">
        <v>221</v>
      </c>
      <c r="N167" s="28">
        <v>1.4999999999999999E-2</v>
      </c>
      <c r="O167" s="7" t="s">
        <v>99</v>
      </c>
      <c r="P167" s="29">
        <v>0.1</v>
      </c>
      <c r="Q167" s="30"/>
      <c r="R167" s="30"/>
      <c r="S167" s="7" t="s">
        <v>163</v>
      </c>
      <c r="T167" s="7" t="s">
        <v>737</v>
      </c>
      <c r="U167" s="7" t="s">
        <v>209</v>
      </c>
      <c r="V167" s="26" t="e">
        <f t="shared" ca="1" si="2"/>
        <v>#NAME?</v>
      </c>
      <c r="W167" s="7"/>
      <c r="X167" s="7"/>
      <c r="Y167" s="31" t="s">
        <v>165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3" t="s">
        <v>738</v>
      </c>
      <c r="C168" s="4" t="s">
        <v>739</v>
      </c>
      <c r="D168" s="7" t="s">
        <v>18</v>
      </c>
      <c r="E168" s="7" t="s">
        <v>42</v>
      </c>
      <c r="F168" s="7" t="s">
        <v>52</v>
      </c>
      <c r="G168" s="7" t="e">
        <f t="shared" ca="1" si="0"/>
        <v>#NAME?</v>
      </c>
      <c r="H168" s="26" t="s">
        <v>170</v>
      </c>
      <c r="I168" s="26" t="s">
        <v>24</v>
      </c>
      <c r="J168" s="7" t="str">
        <f t="shared" si="9"/>
        <v>Sim</v>
      </c>
      <c r="K168" s="27">
        <v>44951</v>
      </c>
      <c r="L168" s="7"/>
      <c r="M168" s="7" t="s">
        <v>23</v>
      </c>
      <c r="N168" s="28">
        <v>0.01</v>
      </c>
      <c r="O168" s="7" t="s">
        <v>24</v>
      </c>
      <c r="P168" s="29">
        <v>0</v>
      </c>
      <c r="Q168" s="30" t="s">
        <v>740</v>
      </c>
      <c r="R168" s="30"/>
      <c r="S168" s="7" t="s">
        <v>163</v>
      </c>
      <c r="T168" s="7" t="s">
        <v>741</v>
      </c>
      <c r="U168" s="7" t="s">
        <v>69</v>
      </c>
      <c r="V168" s="26" t="e">
        <f t="shared" ca="1" si="2"/>
        <v>#NAME?</v>
      </c>
      <c r="W168" s="7"/>
      <c r="X168" s="7"/>
      <c r="Y168" s="31" t="s">
        <v>279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742</v>
      </c>
      <c r="C169" s="4" t="s">
        <v>743</v>
      </c>
      <c r="D169" s="7" t="s">
        <v>18</v>
      </c>
      <c r="E169" s="7" t="s">
        <v>19</v>
      </c>
      <c r="F169" s="7" t="s">
        <v>20</v>
      </c>
      <c r="G169" s="7" t="e">
        <f t="shared" ca="1" si="0"/>
        <v>#NAME?</v>
      </c>
      <c r="H169" s="26" t="s">
        <v>161</v>
      </c>
      <c r="I169" s="26" t="s">
        <v>24</v>
      </c>
      <c r="J169" s="7" t="str">
        <f t="shared" si="9"/>
        <v>Não</v>
      </c>
      <c r="K169" s="27">
        <v>45092</v>
      </c>
      <c r="L169" s="27">
        <v>45152</v>
      </c>
      <c r="M169" s="7" t="s">
        <v>98</v>
      </c>
      <c r="N169" s="28">
        <v>1.2E-2</v>
      </c>
      <c r="O169" s="7" t="s">
        <v>24</v>
      </c>
      <c r="P169" s="29">
        <v>0</v>
      </c>
      <c r="Q169" s="30"/>
      <c r="R169" s="30"/>
      <c r="S169" s="7" t="s">
        <v>163</v>
      </c>
      <c r="T169" s="7" t="s">
        <v>744</v>
      </c>
      <c r="U169" s="7" t="s">
        <v>77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1" t="s">
        <v>745</v>
      </c>
      <c r="C170" s="4" t="s">
        <v>746</v>
      </c>
      <c r="D170" s="7" t="s">
        <v>18</v>
      </c>
      <c r="E170" s="7" t="s">
        <v>19</v>
      </c>
      <c r="F170" s="7" t="s">
        <v>20</v>
      </c>
      <c r="G170" s="7" t="e">
        <f t="shared" ca="1" si="0"/>
        <v>#NAME?</v>
      </c>
      <c r="H170" s="26" t="s">
        <v>170</v>
      </c>
      <c r="I170" s="26" t="s">
        <v>24</v>
      </c>
      <c r="J170" s="7" t="str">
        <f t="shared" si="9"/>
        <v>Sim</v>
      </c>
      <c r="K170" s="27">
        <v>45135</v>
      </c>
      <c r="L170" s="7"/>
      <c r="M170" s="7" t="s">
        <v>221</v>
      </c>
      <c r="N170" s="28">
        <v>1.4999999999999999E-2</v>
      </c>
      <c r="O170" s="7" t="s">
        <v>99</v>
      </c>
      <c r="P170" s="29">
        <v>0.1</v>
      </c>
      <c r="Q170" s="25" t="s">
        <v>747</v>
      </c>
      <c r="R170" s="30" t="s">
        <v>748</v>
      </c>
      <c r="S170" s="7" t="s">
        <v>163</v>
      </c>
      <c r="T170" s="7" t="s">
        <v>744</v>
      </c>
      <c r="U170" s="7" t="s">
        <v>77</v>
      </c>
      <c r="V170" s="26" t="e">
        <f t="shared" ca="1" si="2"/>
        <v>#NAME?</v>
      </c>
      <c r="W170" s="7"/>
      <c r="X170" s="7"/>
      <c r="Y170" s="31" t="s">
        <v>165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3" t="s">
        <v>749</v>
      </c>
      <c r="C171" s="4" t="s">
        <v>750</v>
      </c>
      <c r="D171" s="7" t="s">
        <v>18</v>
      </c>
      <c r="E171" s="7" t="s">
        <v>19</v>
      </c>
      <c r="F171" s="7" t="s">
        <v>72</v>
      </c>
      <c r="G171" s="7" t="e">
        <f t="shared" ca="1" si="0"/>
        <v>#NAME?</v>
      </c>
      <c r="H171" s="26" t="s">
        <v>170</v>
      </c>
      <c r="I171" s="26" t="s">
        <v>24</v>
      </c>
      <c r="J171" s="7" t="str">
        <f t="shared" si="9"/>
        <v>Não</v>
      </c>
      <c r="K171" s="27">
        <v>45132</v>
      </c>
      <c r="L171" s="27"/>
      <c r="M171" s="82" t="s">
        <v>221</v>
      </c>
      <c r="N171" s="28">
        <v>1.4999999999999999E-2</v>
      </c>
      <c r="O171" s="7" t="s">
        <v>99</v>
      </c>
      <c r="P171" s="29">
        <v>0.1</v>
      </c>
      <c r="Q171" s="47"/>
      <c r="R171" s="47"/>
      <c r="S171" s="7" t="s">
        <v>163</v>
      </c>
      <c r="T171" s="7" t="s">
        <v>751</v>
      </c>
      <c r="U171" s="7" t="s">
        <v>77</v>
      </c>
      <c r="V171" s="26" t="e">
        <f t="shared" ca="1" si="2"/>
        <v>#NAME?</v>
      </c>
      <c r="W171" s="7"/>
      <c r="X171" s="7"/>
      <c r="Y171" s="31" t="s">
        <v>165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14" t="s">
        <v>752</v>
      </c>
      <c r="C172" s="4" t="s">
        <v>753</v>
      </c>
      <c r="D172" s="7" t="s">
        <v>18</v>
      </c>
      <c r="E172" s="7" t="s">
        <v>19</v>
      </c>
      <c r="F172" s="7" t="s">
        <v>72</v>
      </c>
      <c r="G172" s="7" t="e">
        <f t="shared" ca="1" si="0"/>
        <v>#NAME?</v>
      </c>
      <c r="H172" s="26" t="s">
        <v>161</v>
      </c>
      <c r="I172" s="26" t="s">
        <v>24</v>
      </c>
      <c r="J172" s="7" t="str">
        <f t="shared" si="9"/>
        <v>Não</v>
      </c>
      <c r="K172" s="27">
        <v>45034</v>
      </c>
      <c r="L172" s="79">
        <v>45274</v>
      </c>
      <c r="M172" s="7" t="s">
        <v>23</v>
      </c>
      <c r="N172" s="28">
        <v>1.2E-2</v>
      </c>
      <c r="O172" s="7" t="s">
        <v>24</v>
      </c>
      <c r="P172" s="29">
        <v>0</v>
      </c>
      <c r="Q172" s="83"/>
      <c r="R172" s="84"/>
      <c r="S172" s="7" t="s">
        <v>163</v>
      </c>
      <c r="T172" s="7" t="s">
        <v>751</v>
      </c>
      <c r="U172" s="7" t="s">
        <v>77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14" t="s">
        <v>754</v>
      </c>
      <c r="C173" s="4" t="s">
        <v>755</v>
      </c>
      <c r="D173" s="7" t="s">
        <v>18</v>
      </c>
      <c r="E173" s="7" t="s">
        <v>42</v>
      </c>
      <c r="F173" s="7" t="s">
        <v>90</v>
      </c>
      <c r="G173" s="7" t="e">
        <f t="shared" ca="1" si="0"/>
        <v>#NAME?</v>
      </c>
      <c r="H173" s="26" t="s">
        <v>179</v>
      </c>
      <c r="I173" s="26" t="s">
        <v>180</v>
      </c>
      <c r="J173" s="7" t="str">
        <f t="shared" si="9"/>
        <v>Não</v>
      </c>
      <c r="K173" s="27">
        <v>44994</v>
      </c>
      <c r="L173" s="7"/>
      <c r="M173" s="82" t="s">
        <v>23</v>
      </c>
      <c r="N173" s="28">
        <v>1.2E-2</v>
      </c>
      <c r="O173" s="7" t="s">
        <v>24</v>
      </c>
      <c r="P173" s="29">
        <v>0</v>
      </c>
      <c r="Q173" s="47"/>
      <c r="R173" s="47" t="s">
        <v>756</v>
      </c>
      <c r="S173" s="7" t="s">
        <v>163</v>
      </c>
      <c r="T173" s="7" t="s">
        <v>757</v>
      </c>
      <c r="U173" s="7" t="s">
        <v>42</v>
      </c>
      <c r="V173" s="26" t="e">
        <f t="shared" ca="1" si="2"/>
        <v>#NAME?</v>
      </c>
      <c r="W173" s="7"/>
      <c r="X173" s="7"/>
      <c r="Y173" s="31" t="s">
        <v>165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758</v>
      </c>
      <c r="C174" s="4" t="s">
        <v>759</v>
      </c>
      <c r="D174" s="7" t="s">
        <v>18</v>
      </c>
      <c r="E174" s="7" t="s">
        <v>42</v>
      </c>
      <c r="F174" s="7" t="s">
        <v>48</v>
      </c>
      <c r="G174" s="7" t="e">
        <f t="shared" ca="1" si="0"/>
        <v>#NAME?</v>
      </c>
      <c r="H174" s="26" t="s">
        <v>161</v>
      </c>
      <c r="I174" s="26" t="s">
        <v>24</v>
      </c>
      <c r="J174" s="7" t="str">
        <f t="shared" si="9"/>
        <v>Não</v>
      </c>
      <c r="K174" s="27">
        <v>45100</v>
      </c>
      <c r="L174" s="27">
        <v>45582</v>
      </c>
      <c r="M174" s="7" t="s">
        <v>23</v>
      </c>
      <c r="N174" s="28">
        <v>1.2E-2</v>
      </c>
      <c r="O174" s="7" t="s">
        <v>24</v>
      </c>
      <c r="P174" s="29">
        <v>0</v>
      </c>
      <c r="Q174" s="47"/>
      <c r="R174" s="47"/>
      <c r="S174" s="7" t="s">
        <v>207</v>
      </c>
      <c r="T174" s="7" t="s">
        <v>760</v>
      </c>
      <c r="U174" s="7" t="s">
        <v>32</v>
      </c>
      <c r="V174" s="26" t="e">
        <f t="shared" ca="1" si="2"/>
        <v>#NAME?</v>
      </c>
      <c r="W174" s="7"/>
      <c r="X174" s="7"/>
      <c r="Y174" s="31" t="s">
        <v>165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758</v>
      </c>
      <c r="C175" s="4" t="s">
        <v>761</v>
      </c>
      <c r="D175" s="7" t="s">
        <v>18</v>
      </c>
      <c r="E175" s="7" t="s">
        <v>42</v>
      </c>
      <c r="F175" s="7" t="s">
        <v>48</v>
      </c>
      <c r="G175" s="7" t="e">
        <f t="shared" ca="1" si="0"/>
        <v>#NAME?</v>
      </c>
      <c r="H175" s="26" t="s">
        <v>161</v>
      </c>
      <c r="I175" s="26" t="s">
        <v>24</v>
      </c>
      <c r="J175" s="7" t="str">
        <f t="shared" si="9"/>
        <v>Não</v>
      </c>
      <c r="K175" s="27">
        <v>45166</v>
      </c>
      <c r="L175" s="27">
        <v>45582</v>
      </c>
      <c r="M175" s="7" t="s">
        <v>23</v>
      </c>
      <c r="N175" s="28">
        <v>1.2E-2</v>
      </c>
      <c r="O175" s="7" t="s">
        <v>24</v>
      </c>
      <c r="P175" s="29">
        <v>0</v>
      </c>
      <c r="Q175" s="47"/>
      <c r="R175" s="47"/>
      <c r="S175" s="7" t="s">
        <v>207</v>
      </c>
      <c r="T175" s="7" t="s">
        <v>760</v>
      </c>
      <c r="U175" s="7" t="s">
        <v>32</v>
      </c>
      <c r="V175" s="26" t="e">
        <f t="shared" ca="1" si="2"/>
        <v>#NAME?</v>
      </c>
      <c r="W175" s="7"/>
      <c r="X175" s="7"/>
      <c r="Y175" s="31" t="s">
        <v>165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762</v>
      </c>
      <c r="C176" s="4" t="s">
        <v>763</v>
      </c>
      <c r="D176" s="7" t="s">
        <v>31</v>
      </c>
      <c r="E176" s="7" t="s">
        <v>32</v>
      </c>
      <c r="F176" s="7" t="s">
        <v>216</v>
      </c>
      <c r="G176" s="7" t="e">
        <f t="shared" ca="1" si="0"/>
        <v>#NAME?</v>
      </c>
      <c r="H176" s="26" t="s">
        <v>170</v>
      </c>
      <c r="I176" s="26" t="s">
        <v>24</v>
      </c>
      <c r="J176" s="7" t="str">
        <f t="shared" si="9"/>
        <v>Não</v>
      </c>
      <c r="K176" s="27">
        <v>45539</v>
      </c>
      <c r="L176" s="27"/>
      <c r="M176" s="82" t="s">
        <v>221</v>
      </c>
      <c r="N176" s="28">
        <v>1.4999999999999999E-2</v>
      </c>
      <c r="O176" s="7" t="s">
        <v>99</v>
      </c>
      <c r="P176" s="29">
        <v>0.1</v>
      </c>
      <c r="Q176" s="25"/>
      <c r="R176" s="47"/>
      <c r="S176" s="7" t="s">
        <v>163</v>
      </c>
      <c r="T176" s="7" t="s">
        <v>764</v>
      </c>
      <c r="U176" s="7" t="s">
        <v>32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765</v>
      </c>
      <c r="C177" s="4" t="s">
        <v>766</v>
      </c>
      <c r="D177" s="7" t="s">
        <v>18</v>
      </c>
      <c r="E177" s="7" t="s">
        <v>19</v>
      </c>
      <c r="F177" s="7" t="s">
        <v>20</v>
      </c>
      <c r="G177" s="7" t="e">
        <f t="shared" ca="1" si="0"/>
        <v>#NAME?</v>
      </c>
      <c r="H177" s="26" t="s">
        <v>161</v>
      </c>
      <c r="I177" s="26" t="s">
        <v>24</v>
      </c>
      <c r="J177" s="7" t="str">
        <f t="shared" si="9"/>
        <v>Não</v>
      </c>
      <c r="K177" s="27">
        <v>45149</v>
      </c>
      <c r="L177" s="27">
        <v>45588</v>
      </c>
      <c r="M177" s="82" t="s">
        <v>98</v>
      </c>
      <c r="N177" s="28">
        <v>1.2E-2</v>
      </c>
      <c r="O177" s="7" t="s">
        <v>99</v>
      </c>
      <c r="P177" s="29">
        <v>0.1</v>
      </c>
      <c r="Q177" s="25"/>
      <c r="R177" s="47" t="s">
        <v>767</v>
      </c>
      <c r="S177" s="7" t="s">
        <v>163</v>
      </c>
      <c r="T177" s="7" t="s">
        <v>768</v>
      </c>
      <c r="U177" s="7" t="s">
        <v>77</v>
      </c>
      <c r="V177" s="26" t="e">
        <f t="shared" ca="1" si="2"/>
        <v>#NAME?</v>
      </c>
      <c r="W177" s="7"/>
      <c r="X177" s="7" t="s">
        <v>26</v>
      </c>
      <c r="Y177" s="31" t="s">
        <v>165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3" t="s">
        <v>765</v>
      </c>
      <c r="C178" s="4" t="s">
        <v>769</v>
      </c>
      <c r="D178" s="7" t="s">
        <v>18</v>
      </c>
      <c r="E178" s="7" t="s">
        <v>19</v>
      </c>
      <c r="F178" s="7" t="s">
        <v>20</v>
      </c>
      <c r="G178" s="7" t="e">
        <f t="shared" ca="1" si="0"/>
        <v>#NAME?</v>
      </c>
      <c r="H178" s="26" t="s">
        <v>300</v>
      </c>
      <c r="I178" s="26" t="s">
        <v>24</v>
      </c>
      <c r="J178" s="7" t="str">
        <f t="shared" si="9"/>
        <v>Não</v>
      </c>
      <c r="K178" s="27">
        <v>45677</v>
      </c>
      <c r="L178" s="27"/>
      <c r="M178" s="82" t="s">
        <v>23</v>
      </c>
      <c r="N178" s="28">
        <v>1.2E-2</v>
      </c>
      <c r="O178" s="7" t="s">
        <v>24</v>
      </c>
      <c r="P178" s="29">
        <v>0</v>
      </c>
      <c r="Q178" s="25"/>
      <c r="R178" s="47"/>
      <c r="S178" s="7" t="s">
        <v>163</v>
      </c>
      <c r="T178" s="7" t="s">
        <v>768</v>
      </c>
      <c r="U178" s="7" t="s">
        <v>77</v>
      </c>
      <c r="V178" s="26" t="e">
        <f t="shared" ca="1" si="2"/>
        <v>#NAME?</v>
      </c>
      <c r="W178" s="7"/>
      <c r="X178" s="7" t="s">
        <v>26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770</v>
      </c>
      <c r="C179" s="4" t="s">
        <v>771</v>
      </c>
      <c r="D179" s="7" t="s">
        <v>18</v>
      </c>
      <c r="E179" s="7" t="s">
        <v>42</v>
      </c>
      <c r="F179" s="7" t="s">
        <v>90</v>
      </c>
      <c r="G179" s="7" t="e">
        <f t="shared" ca="1" si="0"/>
        <v>#NAME?</v>
      </c>
      <c r="H179" s="26" t="s">
        <v>161</v>
      </c>
      <c r="I179" s="26" t="s">
        <v>24</v>
      </c>
      <c r="J179" s="7" t="str">
        <f t="shared" si="9"/>
        <v>Não</v>
      </c>
      <c r="K179" s="27">
        <v>44951</v>
      </c>
      <c r="L179" s="27">
        <v>45308</v>
      </c>
      <c r="M179" s="7" t="s">
        <v>221</v>
      </c>
      <c r="N179" s="28">
        <v>1.4999999999999999E-2</v>
      </c>
      <c r="O179" s="7" t="s">
        <v>99</v>
      </c>
      <c r="P179" s="29">
        <v>0.1</v>
      </c>
      <c r="Q179" s="30"/>
      <c r="R179" s="47" t="s">
        <v>345</v>
      </c>
      <c r="S179" s="7" t="s">
        <v>163</v>
      </c>
      <c r="T179" s="7" t="s">
        <v>772</v>
      </c>
      <c r="U179" s="7" t="s">
        <v>42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3" t="s">
        <v>773</v>
      </c>
      <c r="C180" s="4" t="s">
        <v>774</v>
      </c>
      <c r="D180" s="7" t="s">
        <v>18</v>
      </c>
      <c r="E180" s="7" t="s">
        <v>42</v>
      </c>
      <c r="F180" s="7" t="s">
        <v>48</v>
      </c>
      <c r="G180" s="7" t="e">
        <f t="shared" ca="1" si="0"/>
        <v>#NAME?</v>
      </c>
      <c r="H180" s="26" t="s">
        <v>161</v>
      </c>
      <c r="I180" s="26" t="s">
        <v>24</v>
      </c>
      <c r="J180" s="7" t="str">
        <f t="shared" si="9"/>
        <v>Não</v>
      </c>
      <c r="K180" s="27">
        <v>45135</v>
      </c>
      <c r="L180" s="27">
        <v>45643</v>
      </c>
      <c r="M180" s="7" t="s">
        <v>381</v>
      </c>
      <c r="N180" s="28">
        <v>0.02</v>
      </c>
      <c r="O180" s="7" t="s">
        <v>99</v>
      </c>
      <c r="P180" s="29">
        <v>0.2</v>
      </c>
      <c r="Q180" s="30"/>
      <c r="R180" s="30"/>
      <c r="S180" s="7" t="s">
        <v>163</v>
      </c>
      <c r="T180" s="7" t="s">
        <v>775</v>
      </c>
      <c r="U180" s="7" t="s">
        <v>230</v>
      </c>
      <c r="V180" s="26" t="e">
        <f t="shared" ca="1" si="2"/>
        <v>#NAME?</v>
      </c>
      <c r="W180" s="7"/>
      <c r="X180" s="7"/>
      <c r="Y180" s="31" t="s">
        <v>165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3" t="s">
        <v>776</v>
      </c>
      <c r="C181" s="4" t="s">
        <v>777</v>
      </c>
      <c r="D181" s="7" t="s">
        <v>159</v>
      </c>
      <c r="E181" s="7" t="s">
        <v>32</v>
      </c>
      <c r="F181" s="7" t="s">
        <v>545</v>
      </c>
      <c r="G181" s="7" t="e">
        <f t="shared" ca="1" si="0"/>
        <v>#NAME?</v>
      </c>
      <c r="H181" s="26" t="s">
        <v>161</v>
      </c>
      <c r="I181" s="26" t="s">
        <v>24</v>
      </c>
      <c r="J181" s="7" t="str">
        <f t="shared" si="9"/>
        <v>Não</v>
      </c>
      <c r="K181" s="27">
        <v>45125</v>
      </c>
      <c r="L181" s="27">
        <v>45518</v>
      </c>
      <c r="M181" s="7" t="s">
        <v>393</v>
      </c>
      <c r="N181" s="28">
        <v>8.5000000000000006E-3</v>
      </c>
      <c r="O181" s="7" t="s">
        <v>24</v>
      </c>
      <c r="P181" s="29">
        <v>0</v>
      </c>
      <c r="Q181" s="85"/>
      <c r="R181" s="30" t="s">
        <v>778</v>
      </c>
      <c r="S181" s="7" t="s">
        <v>163</v>
      </c>
      <c r="T181" s="7" t="s">
        <v>779</v>
      </c>
      <c r="U181" s="7" t="s">
        <v>32</v>
      </c>
      <c r="V181" s="26" t="e">
        <f t="shared" ca="1" si="2"/>
        <v>#NAME?</v>
      </c>
      <c r="W181" s="7"/>
      <c r="X181" s="7"/>
      <c r="Y181" s="31" t="s">
        <v>165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780</v>
      </c>
      <c r="C182" s="4" t="s">
        <v>781</v>
      </c>
      <c r="D182" s="7" t="s">
        <v>159</v>
      </c>
      <c r="E182" s="7" t="s">
        <v>32</v>
      </c>
      <c r="F182" s="7" t="s">
        <v>160</v>
      </c>
      <c r="G182" s="7" t="e">
        <f t="shared" ca="1" si="0"/>
        <v>#NAME?</v>
      </c>
      <c r="H182" s="26" t="s">
        <v>161</v>
      </c>
      <c r="I182" s="26" t="s">
        <v>24</v>
      </c>
      <c r="J182" s="7" t="str">
        <f t="shared" si="9"/>
        <v>Não</v>
      </c>
      <c r="K182" s="27">
        <v>45091</v>
      </c>
      <c r="L182" s="27">
        <v>45516</v>
      </c>
      <c r="M182" s="7" t="s">
        <v>782</v>
      </c>
      <c r="N182" s="28">
        <v>8.0000000000000002E-3</v>
      </c>
      <c r="O182" s="7" t="s">
        <v>24</v>
      </c>
      <c r="P182" s="29">
        <v>0</v>
      </c>
      <c r="Q182" s="30"/>
      <c r="R182" s="30" t="s">
        <v>778</v>
      </c>
      <c r="S182" s="7" t="s">
        <v>163</v>
      </c>
      <c r="T182" s="7" t="s">
        <v>783</v>
      </c>
      <c r="U182" s="7" t="s">
        <v>32</v>
      </c>
      <c r="V182" s="26" t="e">
        <f t="shared" ca="1" si="2"/>
        <v>#NAME?</v>
      </c>
      <c r="W182" s="7"/>
      <c r="X182" s="7"/>
      <c r="Y182" s="31" t="s">
        <v>165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6" t="s">
        <v>784</v>
      </c>
      <c r="C183" s="46" t="s">
        <v>785</v>
      </c>
      <c r="D183" s="7" t="s">
        <v>18</v>
      </c>
      <c r="E183" s="7" t="s">
        <v>42</v>
      </c>
      <c r="F183" s="7" t="s">
        <v>90</v>
      </c>
      <c r="G183" s="7" t="e">
        <f t="shared" ca="1" si="0"/>
        <v>#NAME?</v>
      </c>
      <c r="H183" s="26" t="s">
        <v>170</v>
      </c>
      <c r="I183" s="26" t="s">
        <v>24</v>
      </c>
      <c r="J183" s="7" t="str">
        <f t="shared" si="9"/>
        <v>Não</v>
      </c>
      <c r="K183" s="27">
        <v>45210</v>
      </c>
      <c r="L183" s="7"/>
      <c r="M183" s="7" t="s">
        <v>284</v>
      </c>
      <c r="N183" s="28">
        <v>8.0000000000000002E-3</v>
      </c>
      <c r="O183" s="7" t="s">
        <v>285</v>
      </c>
      <c r="P183" s="29">
        <v>0.1</v>
      </c>
      <c r="Q183" s="30"/>
      <c r="R183" s="30"/>
      <c r="S183" s="7" t="s">
        <v>163</v>
      </c>
      <c r="T183" s="7" t="s">
        <v>786</v>
      </c>
      <c r="U183" s="7" t="s">
        <v>42</v>
      </c>
      <c r="V183" s="26" t="e">
        <f t="shared" ca="1" si="2"/>
        <v>#NAME?</v>
      </c>
      <c r="W183" s="7"/>
      <c r="X183" s="7"/>
      <c r="Y183" s="31" t="s">
        <v>165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3" t="s">
        <v>787</v>
      </c>
      <c r="C184" s="50" t="s">
        <v>788</v>
      </c>
      <c r="D184" s="7" t="s">
        <v>18</v>
      </c>
      <c r="E184" s="7" t="s">
        <v>42</v>
      </c>
      <c r="F184" s="7" t="s">
        <v>90</v>
      </c>
      <c r="G184" s="7" t="e">
        <f t="shared" ca="1" si="0"/>
        <v>#NAME?</v>
      </c>
      <c r="H184" s="26" t="s">
        <v>170</v>
      </c>
      <c r="I184" s="26" t="s">
        <v>24</v>
      </c>
      <c r="J184" s="7" t="str">
        <f t="shared" si="9"/>
        <v>Não</v>
      </c>
      <c r="K184" s="27">
        <v>45012</v>
      </c>
      <c r="L184" s="7"/>
      <c r="M184" s="7" t="s">
        <v>23</v>
      </c>
      <c r="N184" s="28">
        <v>1.2E-2</v>
      </c>
      <c r="O184" s="7" t="s">
        <v>24</v>
      </c>
      <c r="P184" s="29">
        <v>0</v>
      </c>
      <c r="Q184" s="30"/>
      <c r="R184" s="30"/>
      <c r="S184" s="7" t="s">
        <v>163</v>
      </c>
      <c r="T184" s="7" t="s">
        <v>786</v>
      </c>
      <c r="U184" s="7" t="s">
        <v>42</v>
      </c>
      <c r="V184" s="26" t="e">
        <f t="shared" ca="1" si="2"/>
        <v>#NAME?</v>
      </c>
      <c r="W184" s="7"/>
      <c r="X184" s="7"/>
      <c r="Y184" s="31" t="s">
        <v>165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3" t="s">
        <v>789</v>
      </c>
      <c r="C185" s="4" t="s">
        <v>790</v>
      </c>
      <c r="D185" s="7" t="s">
        <v>18</v>
      </c>
      <c r="E185" s="7" t="s">
        <v>32</v>
      </c>
      <c r="F185" s="7" t="s">
        <v>409</v>
      </c>
      <c r="G185" s="7" t="e">
        <f t="shared" ca="1" si="0"/>
        <v>#NAME?</v>
      </c>
      <c r="H185" s="26" t="s">
        <v>170</v>
      </c>
      <c r="I185" s="26" t="s">
        <v>24</v>
      </c>
      <c r="J185" s="7" t="str">
        <f t="shared" si="9"/>
        <v>Não</v>
      </c>
      <c r="K185" s="27">
        <v>45070</v>
      </c>
      <c r="L185" s="7"/>
      <c r="M185" s="7" t="s">
        <v>190</v>
      </c>
      <c r="N185" s="28">
        <v>0</v>
      </c>
      <c r="O185" s="7" t="s">
        <v>24</v>
      </c>
      <c r="P185" s="29">
        <v>0</v>
      </c>
      <c r="Q185" s="30"/>
      <c r="R185" s="30" t="s">
        <v>791</v>
      </c>
      <c r="S185" s="7" t="s">
        <v>163</v>
      </c>
      <c r="T185" s="7" t="s">
        <v>792</v>
      </c>
      <c r="U185" s="7" t="s">
        <v>32</v>
      </c>
      <c r="V185" s="26" t="e">
        <f t="shared" ca="1" si="2"/>
        <v>#NAME?</v>
      </c>
      <c r="W185" s="7"/>
      <c r="X185" s="7"/>
      <c r="Y185" s="31" t="s">
        <v>165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793</v>
      </c>
      <c r="C186" s="53" t="s">
        <v>794</v>
      </c>
      <c r="D186" s="7" t="s">
        <v>18</v>
      </c>
      <c r="E186" s="7" t="s">
        <v>42</v>
      </c>
      <c r="F186" s="7" t="s">
        <v>795</v>
      </c>
      <c r="G186" s="7" t="e">
        <f t="shared" ca="1" si="0"/>
        <v>#NAME?</v>
      </c>
      <c r="H186" s="26" t="s">
        <v>161</v>
      </c>
      <c r="I186" s="26" t="s">
        <v>24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23</v>
      </c>
      <c r="N186" s="28">
        <v>1.2E-2</v>
      </c>
      <c r="O186" s="7" t="s">
        <v>24</v>
      </c>
      <c r="P186" s="29">
        <v>0</v>
      </c>
      <c r="Q186" s="87"/>
      <c r="R186" s="47" t="s">
        <v>345</v>
      </c>
      <c r="S186" s="7" t="s">
        <v>163</v>
      </c>
      <c r="T186" s="7" t="s">
        <v>796</v>
      </c>
      <c r="U186" s="7" t="s">
        <v>32</v>
      </c>
      <c r="V186" s="26" t="e">
        <f t="shared" ca="1" si="2"/>
        <v>#NAME?</v>
      </c>
      <c r="W186" s="7"/>
      <c r="X186" s="7"/>
      <c r="Y186" s="31" t="s">
        <v>279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14" t="s">
        <v>797</v>
      </c>
      <c r="C187" s="53" t="s">
        <v>798</v>
      </c>
      <c r="D187" s="7" t="s">
        <v>159</v>
      </c>
      <c r="E187" s="7" t="s">
        <v>32</v>
      </c>
      <c r="F187" s="7" t="s">
        <v>226</v>
      </c>
      <c r="G187" s="7" t="e">
        <f t="shared" ca="1" si="0"/>
        <v>#NAME?</v>
      </c>
      <c r="H187" s="26" t="s">
        <v>179</v>
      </c>
      <c r="I187" s="26" t="s">
        <v>205</v>
      </c>
      <c r="J187" s="7" t="str">
        <f t="shared" si="10"/>
        <v>Não</v>
      </c>
      <c r="K187" s="27">
        <v>45574</v>
      </c>
      <c r="L187" s="27"/>
      <c r="M187" s="7" t="s">
        <v>227</v>
      </c>
      <c r="N187" s="28">
        <v>3.0000000000000001E-3</v>
      </c>
      <c r="O187" s="7" t="s">
        <v>24</v>
      </c>
      <c r="P187" s="29">
        <v>0</v>
      </c>
      <c r="Q187" s="87" t="s">
        <v>799</v>
      </c>
      <c r="R187" s="47"/>
      <c r="S187" s="7" t="s">
        <v>163</v>
      </c>
      <c r="T187" s="7" t="s">
        <v>800</v>
      </c>
      <c r="U187" s="7" t="s">
        <v>230</v>
      </c>
      <c r="V187" s="26" t="e">
        <f t="shared" ca="1" si="2"/>
        <v>#NAME?</v>
      </c>
      <c r="W187" s="7"/>
      <c r="X187" s="7" t="s">
        <v>26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14" t="s">
        <v>801</v>
      </c>
      <c r="C188" s="53" t="s">
        <v>802</v>
      </c>
      <c r="D188" s="7" t="s">
        <v>18</v>
      </c>
      <c r="E188" s="7" t="s">
        <v>32</v>
      </c>
      <c r="F188" s="7" t="s">
        <v>220</v>
      </c>
      <c r="G188" s="7" t="e">
        <f t="shared" ca="1" si="0"/>
        <v>#NAME?</v>
      </c>
      <c r="H188" s="26" t="s">
        <v>170</v>
      </c>
      <c r="I188" s="26" t="s">
        <v>24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98</v>
      </c>
      <c r="N188" s="28">
        <v>1.2E-2</v>
      </c>
      <c r="O188" s="7" t="s">
        <v>99</v>
      </c>
      <c r="P188" s="29">
        <v>0.1</v>
      </c>
      <c r="Q188" s="30"/>
      <c r="R188" s="30"/>
      <c r="S188" s="7" t="s">
        <v>163</v>
      </c>
      <c r="T188" s="7" t="s">
        <v>803</v>
      </c>
      <c r="U188" s="7" t="s">
        <v>32</v>
      </c>
      <c r="V188" s="26" t="e">
        <f t="shared" ca="1" si="2"/>
        <v>#NAME?</v>
      </c>
      <c r="W188" s="7"/>
      <c r="X188" s="7" t="s">
        <v>26</v>
      </c>
      <c r="Y188" s="31" t="s">
        <v>165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1" t="s">
        <v>804</v>
      </c>
      <c r="C189" s="4" t="s">
        <v>805</v>
      </c>
      <c r="D189" s="7" t="s">
        <v>18</v>
      </c>
      <c r="E189" s="7" t="s">
        <v>32</v>
      </c>
      <c r="F189" s="7" t="s">
        <v>220</v>
      </c>
      <c r="G189" s="7" t="e">
        <f t="shared" ca="1" si="0"/>
        <v>#NAME?</v>
      </c>
      <c r="H189" s="26" t="s">
        <v>170</v>
      </c>
      <c r="I189" s="26" t="s">
        <v>24</v>
      </c>
      <c r="J189" s="7" t="str">
        <f t="shared" si="11"/>
        <v>Não</v>
      </c>
      <c r="K189" s="27">
        <v>45117</v>
      </c>
      <c r="L189" s="7"/>
      <c r="M189" s="7" t="s">
        <v>23</v>
      </c>
      <c r="N189" s="28">
        <v>8.0000000000000002E-3</v>
      </c>
      <c r="O189" s="7" t="s">
        <v>24</v>
      </c>
      <c r="P189" s="29">
        <v>0</v>
      </c>
      <c r="Q189" s="30"/>
      <c r="R189" s="45" t="s">
        <v>806</v>
      </c>
      <c r="S189" s="7" t="s">
        <v>163</v>
      </c>
      <c r="T189" s="7" t="s">
        <v>807</v>
      </c>
      <c r="U189" s="7" t="s">
        <v>42</v>
      </c>
      <c r="V189" s="26" t="e">
        <f t="shared" ca="1" si="2"/>
        <v>#NAME?</v>
      </c>
      <c r="W189" s="7"/>
      <c r="X189" s="7"/>
      <c r="Y189" s="31" t="s">
        <v>165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808</v>
      </c>
      <c r="C190" s="41" t="s">
        <v>809</v>
      </c>
      <c r="D190" s="7" t="s">
        <v>57</v>
      </c>
      <c r="E190" s="7" t="s">
        <v>32</v>
      </c>
      <c r="F190" s="7" t="s">
        <v>273</v>
      </c>
      <c r="G190" s="7" t="e">
        <f t="shared" ca="1" si="0"/>
        <v>#NAME?</v>
      </c>
      <c r="H190" s="26" t="s">
        <v>170</v>
      </c>
      <c r="I190" s="26" t="s">
        <v>24</v>
      </c>
      <c r="J190" s="7" t="str">
        <f t="shared" si="11"/>
        <v>Sim</v>
      </c>
      <c r="K190" s="27">
        <v>45418</v>
      </c>
      <c r="L190" s="7"/>
      <c r="M190" s="7" t="s">
        <v>23</v>
      </c>
      <c r="N190" s="28">
        <v>1.2E-2</v>
      </c>
      <c r="O190" s="7" t="s">
        <v>24</v>
      </c>
      <c r="P190" s="29">
        <v>0</v>
      </c>
      <c r="Q190" s="30" t="s">
        <v>810</v>
      </c>
      <c r="R190" s="13"/>
      <c r="S190" s="7" t="s">
        <v>163</v>
      </c>
      <c r="T190" s="7" t="s">
        <v>811</v>
      </c>
      <c r="U190" s="7" t="s">
        <v>209</v>
      </c>
      <c r="V190" s="26" t="e">
        <f t="shared" ca="1" si="2"/>
        <v>#NAME?</v>
      </c>
      <c r="W190" s="7"/>
      <c r="X190" s="7" t="s">
        <v>186</v>
      </c>
      <c r="Y190" s="31" t="s">
        <v>165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3" t="s">
        <v>812</v>
      </c>
      <c r="C191" s="4" t="s">
        <v>813</v>
      </c>
      <c r="D191" s="7" t="s">
        <v>18</v>
      </c>
      <c r="E191" s="7" t="s">
        <v>19</v>
      </c>
      <c r="F191" s="7" t="s">
        <v>72</v>
      </c>
      <c r="G191" s="7" t="e">
        <f t="shared" ca="1" si="0"/>
        <v>#NAME?</v>
      </c>
      <c r="H191" s="26" t="s">
        <v>170</v>
      </c>
      <c r="I191" s="26" t="s">
        <v>24</v>
      </c>
      <c r="J191" s="7" t="str">
        <f t="shared" si="11"/>
        <v>Não</v>
      </c>
      <c r="K191" s="27">
        <v>45098</v>
      </c>
      <c r="L191" s="27"/>
      <c r="M191" s="7" t="s">
        <v>23</v>
      </c>
      <c r="N191" s="28">
        <v>1.2E-2</v>
      </c>
      <c r="O191" s="7" t="s">
        <v>24</v>
      </c>
      <c r="P191" s="29">
        <v>0</v>
      </c>
      <c r="Q191" s="30"/>
      <c r="R191" s="30" t="s">
        <v>814</v>
      </c>
      <c r="S191" s="7" t="s">
        <v>163</v>
      </c>
      <c r="T191" s="7" t="s">
        <v>815</v>
      </c>
      <c r="U191" s="7" t="s">
        <v>77</v>
      </c>
      <c r="V191" s="26" t="e">
        <f t="shared" ca="1" si="2"/>
        <v>#NAME?</v>
      </c>
      <c r="W191" s="7"/>
      <c r="X191" s="7"/>
      <c r="Y191" s="31" t="s">
        <v>165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3" t="s">
        <v>812</v>
      </c>
      <c r="C192" s="4" t="s">
        <v>816</v>
      </c>
      <c r="D192" s="7" t="s">
        <v>18</v>
      </c>
      <c r="E192" s="7" t="s">
        <v>19</v>
      </c>
      <c r="F192" s="7" t="s">
        <v>72</v>
      </c>
      <c r="G192" s="7" t="e">
        <f t="shared" ca="1" si="0"/>
        <v>#NAME?</v>
      </c>
      <c r="H192" s="26" t="s">
        <v>179</v>
      </c>
      <c r="I192" s="26" t="s">
        <v>180</v>
      </c>
      <c r="J192" s="7" t="str">
        <f t="shared" si="11"/>
        <v>Não</v>
      </c>
      <c r="K192" s="27">
        <v>45097</v>
      </c>
      <c r="L192" s="27"/>
      <c r="M192" s="7" t="s">
        <v>281</v>
      </c>
      <c r="N192" s="28">
        <v>2.5000000000000001E-2</v>
      </c>
      <c r="O192" s="7" t="s">
        <v>201</v>
      </c>
      <c r="P192" s="29">
        <v>0.2</v>
      </c>
      <c r="Q192" s="25"/>
      <c r="R192" s="30" t="s">
        <v>817</v>
      </c>
      <c r="S192" s="7" t="s">
        <v>163</v>
      </c>
      <c r="T192" s="7" t="s">
        <v>815</v>
      </c>
      <c r="U192" s="7" t="s">
        <v>77</v>
      </c>
      <c r="V192" s="26" t="e">
        <f t="shared" ca="1" si="2"/>
        <v>#NAME?</v>
      </c>
      <c r="W192" s="7"/>
      <c r="X192" s="7"/>
      <c r="Y192" s="31" t="s">
        <v>165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818</v>
      </c>
      <c r="C193" s="41" t="s">
        <v>819</v>
      </c>
      <c r="D193" s="7" t="s">
        <v>18</v>
      </c>
      <c r="E193" s="7" t="s">
        <v>32</v>
      </c>
      <c r="F193" s="7" t="s">
        <v>220</v>
      </c>
      <c r="G193" s="7" t="e">
        <f t="shared" ca="1" si="0"/>
        <v>#NAME?</v>
      </c>
      <c r="H193" s="26" t="s">
        <v>170</v>
      </c>
      <c r="I193" s="26" t="s">
        <v>24</v>
      </c>
      <c r="J193" s="7" t="str">
        <f t="shared" si="11"/>
        <v>Não</v>
      </c>
      <c r="K193" s="27">
        <v>45440</v>
      </c>
      <c r="L193" s="27"/>
      <c r="M193" s="88" t="s">
        <v>23</v>
      </c>
      <c r="N193" s="60">
        <v>1.2E-2</v>
      </c>
      <c r="O193" s="61" t="s">
        <v>24</v>
      </c>
      <c r="P193" s="62">
        <v>0</v>
      </c>
      <c r="Q193" s="30"/>
      <c r="R193" s="30"/>
      <c r="S193" s="7" t="s">
        <v>163</v>
      </c>
      <c r="T193" s="12" t="s">
        <v>820</v>
      </c>
      <c r="U193" s="7" t="s">
        <v>32</v>
      </c>
      <c r="V193" s="26" t="e">
        <f t="shared" ca="1" si="2"/>
        <v>#NAME?</v>
      </c>
      <c r="W193" s="7"/>
      <c r="X193" s="7" t="s">
        <v>26</v>
      </c>
      <c r="Y193" s="31" t="s">
        <v>165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14" t="s">
        <v>821</v>
      </c>
      <c r="C194" s="4" t="s">
        <v>822</v>
      </c>
      <c r="D194" s="7" t="s">
        <v>18</v>
      </c>
      <c r="E194" s="7" t="s">
        <v>19</v>
      </c>
      <c r="F194" s="7" t="s">
        <v>72</v>
      </c>
      <c r="G194" s="7" t="e">
        <f t="shared" ca="1" si="0"/>
        <v>#NAME?</v>
      </c>
      <c r="H194" s="26" t="s">
        <v>161</v>
      </c>
      <c r="I194" s="26" t="s">
        <v>24</v>
      </c>
      <c r="J194" s="7" t="str">
        <f t="shared" si="11"/>
        <v>Não</v>
      </c>
      <c r="K194" s="27">
        <v>45166</v>
      </c>
      <c r="L194" s="27">
        <v>45177</v>
      </c>
      <c r="M194" s="7" t="s">
        <v>284</v>
      </c>
      <c r="N194" s="28">
        <v>8.0000000000000002E-3</v>
      </c>
      <c r="O194" s="7" t="s">
        <v>285</v>
      </c>
      <c r="P194" s="29">
        <v>0.1</v>
      </c>
      <c r="Q194" s="30"/>
      <c r="R194" s="30"/>
      <c r="S194" s="7" t="s">
        <v>163</v>
      </c>
      <c r="T194" s="7" t="s">
        <v>823</v>
      </c>
      <c r="U194" s="7" t="s">
        <v>77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14" t="s">
        <v>821</v>
      </c>
      <c r="C195" s="4" t="s">
        <v>824</v>
      </c>
      <c r="D195" s="7" t="s">
        <v>18</v>
      </c>
      <c r="E195" s="7" t="s">
        <v>19</v>
      </c>
      <c r="F195" s="7" t="s">
        <v>72</v>
      </c>
      <c r="G195" s="7" t="e">
        <f t="shared" ca="1" si="0"/>
        <v>#NAME?</v>
      </c>
      <c r="H195" s="26" t="s">
        <v>161</v>
      </c>
      <c r="I195" s="26" t="s">
        <v>24</v>
      </c>
      <c r="J195" s="7" t="str">
        <f t="shared" si="11"/>
        <v>Não</v>
      </c>
      <c r="K195" s="27">
        <v>45166</v>
      </c>
      <c r="L195" s="27">
        <v>45177</v>
      </c>
      <c r="M195" s="7" t="s">
        <v>23</v>
      </c>
      <c r="N195" s="28">
        <v>1.2E-2</v>
      </c>
      <c r="O195" s="7" t="s">
        <v>24</v>
      </c>
      <c r="P195" s="29">
        <v>0</v>
      </c>
      <c r="Q195" s="30"/>
      <c r="R195" s="30"/>
      <c r="S195" s="7" t="s">
        <v>163</v>
      </c>
      <c r="T195" s="7" t="s">
        <v>823</v>
      </c>
      <c r="U195" s="7" t="s">
        <v>77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825</v>
      </c>
      <c r="C196" s="4" t="s">
        <v>826</v>
      </c>
      <c r="D196" s="7" t="s">
        <v>18</v>
      </c>
      <c r="E196" s="7" t="s">
        <v>19</v>
      </c>
      <c r="F196" s="7" t="s">
        <v>72</v>
      </c>
      <c r="G196" s="7" t="e">
        <f t="shared" ca="1" si="0"/>
        <v>#NAME?</v>
      </c>
      <c r="H196" s="26" t="s">
        <v>179</v>
      </c>
      <c r="I196" s="26" t="s">
        <v>180</v>
      </c>
      <c r="J196" s="7" t="str">
        <f t="shared" si="11"/>
        <v>Não</v>
      </c>
      <c r="K196" s="27">
        <v>45170</v>
      </c>
      <c r="L196" s="7"/>
      <c r="M196" s="7" t="s">
        <v>23</v>
      </c>
      <c r="N196" s="28">
        <v>1.2E-2</v>
      </c>
      <c r="O196" s="7" t="s">
        <v>24</v>
      </c>
      <c r="P196" s="29">
        <v>0</v>
      </c>
      <c r="Q196" s="25"/>
      <c r="R196" s="30" t="s">
        <v>827</v>
      </c>
      <c r="S196" s="7" t="s">
        <v>163</v>
      </c>
      <c r="T196" s="7" t="s">
        <v>823</v>
      </c>
      <c r="U196" s="7" t="s">
        <v>77</v>
      </c>
      <c r="V196" s="26" t="e">
        <f t="shared" ca="1" si="2"/>
        <v>#NAME?</v>
      </c>
      <c r="W196" s="7"/>
      <c r="X196" s="7"/>
      <c r="Y196" s="32" t="s">
        <v>165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828</v>
      </c>
      <c r="C197" s="4" t="s">
        <v>829</v>
      </c>
      <c r="D197" s="7" t="s">
        <v>18</v>
      </c>
      <c r="E197" s="7" t="s">
        <v>32</v>
      </c>
      <c r="F197" s="7" t="s">
        <v>295</v>
      </c>
      <c r="G197" s="7" t="e">
        <f t="shared" ca="1" si="0"/>
        <v>#NAME?</v>
      </c>
      <c r="H197" s="26" t="s">
        <v>170</v>
      </c>
      <c r="I197" s="26" t="s">
        <v>24</v>
      </c>
      <c r="J197" s="7" t="str">
        <f t="shared" si="11"/>
        <v>Não</v>
      </c>
      <c r="K197" s="27">
        <v>45464</v>
      </c>
      <c r="L197" s="7"/>
      <c r="M197" s="7" t="s">
        <v>23</v>
      </c>
      <c r="N197" s="28">
        <v>0</v>
      </c>
      <c r="O197" s="7" t="s">
        <v>24</v>
      </c>
      <c r="P197" s="29">
        <v>0</v>
      </c>
      <c r="Q197" s="25"/>
      <c r="R197" s="30"/>
      <c r="S197" s="7" t="s">
        <v>207</v>
      </c>
      <c r="T197" s="7" t="s">
        <v>830</v>
      </c>
      <c r="U197" s="7" t="s">
        <v>32</v>
      </c>
      <c r="V197" s="26" t="e">
        <f t="shared" ca="1" si="2"/>
        <v>#NAME?</v>
      </c>
      <c r="W197" s="7"/>
      <c r="X197" s="7" t="s">
        <v>26</v>
      </c>
      <c r="Y197" s="31" t="s">
        <v>165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3" t="s">
        <v>831</v>
      </c>
      <c r="C198" s="4" t="s">
        <v>832</v>
      </c>
      <c r="D198" s="7" t="s">
        <v>18</v>
      </c>
      <c r="E198" s="7" t="s">
        <v>42</v>
      </c>
      <c r="F198" s="7" t="s">
        <v>90</v>
      </c>
      <c r="G198" s="7" t="e">
        <f t="shared" ca="1" si="0"/>
        <v>#NAME?</v>
      </c>
      <c r="H198" s="26" t="s">
        <v>179</v>
      </c>
      <c r="I198" s="26" t="s">
        <v>265</v>
      </c>
      <c r="J198" s="7" t="str">
        <f t="shared" si="11"/>
        <v>Não</v>
      </c>
      <c r="K198" s="27">
        <v>45121</v>
      </c>
      <c r="L198" s="27"/>
      <c r="M198" s="7" t="s">
        <v>521</v>
      </c>
      <c r="N198" s="28">
        <v>8.0000000000000002E-3</v>
      </c>
      <c r="O198" s="7" t="s">
        <v>24</v>
      </c>
      <c r="P198" s="29">
        <v>0</v>
      </c>
      <c r="Q198" s="30"/>
      <c r="R198" s="30" t="s">
        <v>833</v>
      </c>
      <c r="S198" s="7" t="s">
        <v>207</v>
      </c>
      <c r="T198" s="7" t="s">
        <v>834</v>
      </c>
      <c r="U198" s="7" t="s">
        <v>42</v>
      </c>
      <c r="V198" s="26" t="e">
        <f t="shared" ca="1" si="2"/>
        <v>#NAME?</v>
      </c>
      <c r="W198" s="7"/>
      <c r="X198" s="7"/>
      <c r="Y198" s="31" t="s">
        <v>279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3" t="s">
        <v>835</v>
      </c>
      <c r="C199" s="4" t="s">
        <v>836</v>
      </c>
      <c r="D199" s="7" t="s">
        <v>159</v>
      </c>
      <c r="E199" s="7" t="s">
        <v>32</v>
      </c>
      <c r="F199" s="7" t="s">
        <v>160</v>
      </c>
      <c r="G199" s="7" t="e">
        <f t="shared" ca="1" si="0"/>
        <v>#NAME?</v>
      </c>
      <c r="H199" s="26" t="s">
        <v>161</v>
      </c>
      <c r="I199" s="26" t="s">
        <v>24</v>
      </c>
      <c r="J199" s="7" t="str">
        <f t="shared" si="11"/>
        <v>Não</v>
      </c>
      <c r="K199" s="27">
        <v>45166</v>
      </c>
      <c r="L199" s="27">
        <v>45498</v>
      </c>
      <c r="M199" s="7" t="s">
        <v>221</v>
      </c>
      <c r="N199" s="28">
        <v>0.01</v>
      </c>
      <c r="O199" s="7" t="s">
        <v>99</v>
      </c>
      <c r="P199" s="29">
        <v>0.1</v>
      </c>
      <c r="Q199" s="30"/>
      <c r="R199" s="30" t="s">
        <v>837</v>
      </c>
      <c r="S199" s="7" t="s">
        <v>163</v>
      </c>
      <c r="T199" s="7" t="s">
        <v>838</v>
      </c>
      <c r="U199" s="7" t="s">
        <v>32</v>
      </c>
      <c r="V199" s="26" t="e">
        <f t="shared" ca="1" si="2"/>
        <v>#NAME?</v>
      </c>
      <c r="W199" s="7"/>
      <c r="X199" s="7"/>
      <c r="Y199" s="31" t="s">
        <v>165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839</v>
      </c>
      <c r="C200" s="41" t="s">
        <v>840</v>
      </c>
      <c r="D200" s="7" t="s">
        <v>57</v>
      </c>
      <c r="E200" s="7" t="s">
        <v>32</v>
      </c>
      <c r="F200" s="7" t="s">
        <v>175</v>
      </c>
      <c r="G200" s="7" t="e">
        <f t="shared" ca="1" si="0"/>
        <v>#NAME?</v>
      </c>
      <c r="H200" s="26" t="s">
        <v>170</v>
      </c>
      <c r="I200" s="26" t="s">
        <v>24</v>
      </c>
      <c r="J200" s="7" t="str">
        <f t="shared" si="11"/>
        <v>Não</v>
      </c>
      <c r="K200" s="27">
        <v>45418</v>
      </c>
      <c r="L200" s="27"/>
      <c r="M200" s="7" t="s">
        <v>98</v>
      </c>
      <c r="N200" s="28">
        <v>1.2E-2</v>
      </c>
      <c r="O200" s="7" t="s">
        <v>99</v>
      </c>
      <c r="P200" s="29">
        <v>0.1</v>
      </c>
      <c r="Q200" s="30"/>
      <c r="R200" s="30"/>
      <c r="S200" s="7" t="s">
        <v>163</v>
      </c>
      <c r="T200" s="7" t="s">
        <v>841</v>
      </c>
      <c r="U200" s="7" t="s">
        <v>32</v>
      </c>
      <c r="V200" s="26" t="e">
        <f t="shared" ca="1" si="2"/>
        <v>#NAME?</v>
      </c>
      <c r="W200" s="7"/>
      <c r="X200" s="7" t="s">
        <v>26</v>
      </c>
      <c r="Y200" s="31" t="s">
        <v>165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90" t="s">
        <v>842</v>
      </c>
      <c r="C201" s="37" t="s">
        <v>843</v>
      </c>
      <c r="D201" s="7" t="s">
        <v>159</v>
      </c>
      <c r="E201" s="7" t="s">
        <v>32</v>
      </c>
      <c r="F201" s="7" t="s">
        <v>545</v>
      </c>
      <c r="G201" s="7" t="e">
        <f t="shared" ca="1" si="0"/>
        <v>#NAME?</v>
      </c>
      <c r="H201" s="26" t="s">
        <v>161</v>
      </c>
      <c r="I201" s="26" t="s">
        <v>24</v>
      </c>
      <c r="J201" s="7" t="str">
        <f t="shared" si="11"/>
        <v>Não</v>
      </c>
      <c r="K201" s="27">
        <v>45175</v>
      </c>
      <c r="L201" s="27">
        <v>45516</v>
      </c>
      <c r="M201" s="7" t="s">
        <v>23</v>
      </c>
      <c r="N201" s="28">
        <v>8.5000000000000006E-3</v>
      </c>
      <c r="O201" s="7" t="s">
        <v>24</v>
      </c>
      <c r="P201" s="29">
        <v>0</v>
      </c>
      <c r="Q201" s="85"/>
      <c r="R201" s="30" t="s">
        <v>778</v>
      </c>
      <c r="S201" s="7" t="s">
        <v>163</v>
      </c>
      <c r="T201" s="7" t="s">
        <v>844</v>
      </c>
      <c r="U201" s="7" t="s">
        <v>32</v>
      </c>
      <c r="V201" s="26" t="e">
        <f t="shared" ca="1" si="2"/>
        <v>#NAME?</v>
      </c>
      <c r="W201" s="7"/>
      <c r="X201" s="7"/>
      <c r="Y201" s="31" t="s">
        <v>165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3" t="s">
        <v>845</v>
      </c>
      <c r="C202" s="4" t="s">
        <v>846</v>
      </c>
      <c r="D202" s="7" t="s">
        <v>18</v>
      </c>
      <c r="E202" s="7" t="s">
        <v>32</v>
      </c>
      <c r="F202" s="7" t="s">
        <v>255</v>
      </c>
      <c r="G202" s="7" t="e">
        <f t="shared" ca="1" si="0"/>
        <v>#NAME?</v>
      </c>
      <c r="H202" s="26" t="s">
        <v>170</v>
      </c>
      <c r="I202" s="26" t="s">
        <v>24</v>
      </c>
      <c r="J202" s="7" t="str">
        <f t="shared" si="11"/>
        <v>Não</v>
      </c>
      <c r="K202" s="27">
        <v>45001</v>
      </c>
      <c r="L202" s="7"/>
      <c r="M202" s="7" t="s">
        <v>23</v>
      </c>
      <c r="N202" s="28">
        <v>1.2E-2</v>
      </c>
      <c r="O202" s="7" t="s">
        <v>24</v>
      </c>
      <c r="P202" s="29">
        <v>0</v>
      </c>
      <c r="Q202" s="30"/>
      <c r="R202" s="30"/>
      <c r="S202" s="7" t="s">
        <v>163</v>
      </c>
      <c r="T202" s="7" t="s">
        <v>847</v>
      </c>
      <c r="U202" s="7" t="s">
        <v>32</v>
      </c>
      <c r="V202" s="26" t="e">
        <f t="shared" ca="1" si="2"/>
        <v>#NAME?</v>
      </c>
      <c r="W202" s="7"/>
      <c r="X202" s="7"/>
      <c r="Y202" s="31" t="s">
        <v>165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848</v>
      </c>
      <c r="C203" s="4" t="s">
        <v>849</v>
      </c>
      <c r="D203" s="7" t="s">
        <v>168</v>
      </c>
      <c r="E203" s="7" t="s">
        <v>42</v>
      </c>
      <c r="F203" s="7" t="s">
        <v>169</v>
      </c>
      <c r="G203" s="7" t="e">
        <f t="shared" ca="1" si="0"/>
        <v>#NAME?</v>
      </c>
      <c r="H203" s="26" t="s">
        <v>170</v>
      </c>
      <c r="I203" s="26" t="s">
        <v>24</v>
      </c>
      <c r="J203" s="7" t="str">
        <f t="shared" si="11"/>
        <v>Não</v>
      </c>
      <c r="K203" s="27">
        <v>45551</v>
      </c>
      <c r="L203" s="7"/>
      <c r="M203" s="7" t="s">
        <v>23</v>
      </c>
      <c r="N203" s="28">
        <v>1.2E-2</v>
      </c>
      <c r="O203" s="7" t="s">
        <v>24</v>
      </c>
      <c r="P203" s="29">
        <v>0</v>
      </c>
      <c r="Q203" s="30"/>
      <c r="R203" s="30"/>
      <c r="S203" s="7" t="s">
        <v>163</v>
      </c>
      <c r="T203" s="7" t="s">
        <v>850</v>
      </c>
      <c r="U203" s="7" t="s">
        <v>209</v>
      </c>
      <c r="V203" s="26" t="e">
        <f t="shared" ca="1" si="2"/>
        <v>#NAME?</v>
      </c>
      <c r="W203" s="7"/>
      <c r="X203" s="7" t="s">
        <v>39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14" t="s">
        <v>851</v>
      </c>
      <c r="C204" s="4" t="s">
        <v>852</v>
      </c>
      <c r="D204" s="7" t="s">
        <v>18</v>
      </c>
      <c r="E204" s="7" t="s">
        <v>42</v>
      </c>
      <c r="F204" s="7" t="s">
        <v>90</v>
      </c>
      <c r="G204" s="7" t="e">
        <f t="shared" ca="1" si="0"/>
        <v>#NAME?</v>
      </c>
      <c r="H204" s="26" t="s">
        <v>179</v>
      </c>
      <c r="I204" s="26" t="s">
        <v>180</v>
      </c>
      <c r="J204" s="7" t="str">
        <f t="shared" si="11"/>
        <v>Não</v>
      </c>
      <c r="K204" s="27">
        <v>45029</v>
      </c>
      <c r="L204" s="7"/>
      <c r="M204" s="7" t="s">
        <v>23</v>
      </c>
      <c r="N204" s="28">
        <v>0.01</v>
      </c>
      <c r="O204" s="7" t="s">
        <v>24</v>
      </c>
      <c r="P204" s="29">
        <v>0</v>
      </c>
      <c r="Q204" s="30"/>
      <c r="R204" s="30"/>
      <c r="S204" s="7" t="s">
        <v>163</v>
      </c>
      <c r="T204" s="7" t="s">
        <v>853</v>
      </c>
      <c r="U204" s="7" t="s">
        <v>42</v>
      </c>
      <c r="V204" s="26" t="e">
        <f t="shared" ca="1" si="2"/>
        <v>#NAME?</v>
      </c>
      <c r="W204" s="7"/>
      <c r="X204" s="7"/>
      <c r="Y204" s="31" t="s">
        <v>165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854</v>
      </c>
      <c r="C205" s="4" t="s">
        <v>855</v>
      </c>
      <c r="D205" s="7" t="s">
        <v>159</v>
      </c>
      <c r="E205" s="7" t="s">
        <v>32</v>
      </c>
      <c r="F205" s="7" t="s">
        <v>856</v>
      </c>
      <c r="G205" s="7" t="e">
        <f t="shared" ca="1" si="0"/>
        <v>#NAME?</v>
      </c>
      <c r="H205" s="26" t="s">
        <v>179</v>
      </c>
      <c r="I205" s="26" t="s">
        <v>180</v>
      </c>
      <c r="J205" s="7" t="str">
        <f t="shared" si="11"/>
        <v>Não</v>
      </c>
      <c r="K205" s="27">
        <v>44935</v>
      </c>
      <c r="L205" s="7"/>
      <c r="M205" s="7" t="s">
        <v>23</v>
      </c>
      <c r="N205" s="28">
        <v>0.01</v>
      </c>
      <c r="O205" s="7" t="s">
        <v>24</v>
      </c>
      <c r="P205" s="29">
        <v>0</v>
      </c>
      <c r="Q205" s="30"/>
      <c r="R205" s="30"/>
      <c r="S205" s="7" t="s">
        <v>163</v>
      </c>
      <c r="T205" s="7" t="s">
        <v>857</v>
      </c>
      <c r="U205" s="7" t="s">
        <v>32</v>
      </c>
      <c r="V205" s="26" t="e">
        <f t="shared" ca="1" si="2"/>
        <v>#NAME?</v>
      </c>
      <c r="W205" s="7"/>
      <c r="X205" s="7"/>
      <c r="Y205" s="31" t="s">
        <v>279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858</v>
      </c>
      <c r="C206" s="4" t="s">
        <v>859</v>
      </c>
      <c r="D206" s="7" t="s">
        <v>159</v>
      </c>
      <c r="E206" s="7" t="s">
        <v>32</v>
      </c>
      <c r="F206" s="7" t="s">
        <v>858</v>
      </c>
      <c r="G206" s="7" t="e">
        <f t="shared" ca="1" si="0"/>
        <v>#NAME?</v>
      </c>
      <c r="H206" s="26" t="s">
        <v>179</v>
      </c>
      <c r="I206" s="26" t="s">
        <v>180</v>
      </c>
      <c r="J206" s="7" t="str">
        <f t="shared" si="11"/>
        <v>Não</v>
      </c>
      <c r="K206" s="27">
        <v>45000</v>
      </c>
      <c r="L206" s="7"/>
      <c r="M206" s="7" t="s">
        <v>381</v>
      </c>
      <c r="N206" s="28">
        <v>0.02</v>
      </c>
      <c r="O206" s="7" t="s">
        <v>99</v>
      </c>
      <c r="P206" s="29">
        <v>0.2</v>
      </c>
      <c r="Q206" s="30"/>
      <c r="R206" s="30"/>
      <c r="S206" s="7" t="s">
        <v>163</v>
      </c>
      <c r="T206" s="7" t="s">
        <v>860</v>
      </c>
      <c r="U206" s="7" t="s">
        <v>32</v>
      </c>
      <c r="V206" s="26" t="e">
        <f t="shared" ca="1" si="2"/>
        <v>#NAME?</v>
      </c>
      <c r="W206" s="7"/>
      <c r="X206" s="7"/>
      <c r="Y206" s="31" t="s">
        <v>165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861</v>
      </c>
      <c r="C207" s="4" t="s">
        <v>862</v>
      </c>
      <c r="D207" s="7" t="s">
        <v>18</v>
      </c>
      <c r="E207" s="7" t="s">
        <v>32</v>
      </c>
      <c r="F207" s="7" t="s">
        <v>409</v>
      </c>
      <c r="G207" s="7" t="e">
        <f t="shared" ca="1" si="0"/>
        <v>#NAME?</v>
      </c>
      <c r="H207" s="26" t="s">
        <v>179</v>
      </c>
      <c r="I207" s="26" t="s">
        <v>265</v>
      </c>
      <c r="J207" s="7" t="str">
        <f t="shared" si="11"/>
        <v>Não</v>
      </c>
      <c r="K207" s="27">
        <v>44921</v>
      </c>
      <c r="L207" s="7"/>
      <c r="M207" s="7" t="s">
        <v>221</v>
      </c>
      <c r="N207" s="28">
        <v>1.4999999999999999E-2</v>
      </c>
      <c r="O207" s="7" t="s">
        <v>99</v>
      </c>
      <c r="P207" s="29">
        <v>0.1</v>
      </c>
      <c r="Q207" s="30"/>
      <c r="R207" s="30"/>
      <c r="S207" s="7" t="s">
        <v>163</v>
      </c>
      <c r="T207" s="7" t="s">
        <v>863</v>
      </c>
      <c r="U207" s="7" t="s">
        <v>32</v>
      </c>
      <c r="V207" s="26" t="e">
        <f t="shared" ca="1" si="2"/>
        <v>#NAME?</v>
      </c>
      <c r="W207" s="7"/>
      <c r="X207" s="7"/>
      <c r="Y207" s="31" t="s">
        <v>279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864</v>
      </c>
      <c r="C208" s="4" t="s">
        <v>865</v>
      </c>
      <c r="D208" s="7" t="s">
        <v>18</v>
      </c>
      <c r="E208" s="7" t="s">
        <v>32</v>
      </c>
      <c r="F208" s="7" t="s">
        <v>220</v>
      </c>
      <c r="G208" s="7" t="e">
        <f t="shared" ca="1" si="0"/>
        <v>#NAME?</v>
      </c>
      <c r="H208" s="26" t="s">
        <v>179</v>
      </c>
      <c r="I208" s="26" t="s">
        <v>180</v>
      </c>
      <c r="J208" s="7" t="str">
        <f t="shared" si="11"/>
        <v>Não</v>
      </c>
      <c r="K208" s="27">
        <v>45061</v>
      </c>
      <c r="L208" s="7"/>
      <c r="M208" s="7" t="s">
        <v>23</v>
      </c>
      <c r="N208" s="28">
        <v>1.2E-2</v>
      </c>
      <c r="O208" s="7" t="s">
        <v>24</v>
      </c>
      <c r="P208" s="29">
        <v>0</v>
      </c>
      <c r="Q208" s="30"/>
      <c r="R208" s="30" t="s">
        <v>866</v>
      </c>
      <c r="S208" s="7" t="s">
        <v>163</v>
      </c>
      <c r="T208" s="7" t="s">
        <v>867</v>
      </c>
      <c r="U208" s="7" t="s">
        <v>32</v>
      </c>
      <c r="V208" s="26" t="e">
        <f t="shared" ca="1" si="2"/>
        <v>#NAME?</v>
      </c>
      <c r="W208" s="7"/>
      <c r="X208" s="7"/>
      <c r="Y208" s="31" t="s">
        <v>165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868</v>
      </c>
      <c r="C209" s="4" t="s">
        <v>869</v>
      </c>
      <c r="D209" s="7" t="s">
        <v>168</v>
      </c>
      <c r="E209" s="7" t="s">
        <v>42</v>
      </c>
      <c r="F209" s="7" t="s">
        <v>169</v>
      </c>
      <c r="G209" s="7" t="e">
        <f t="shared" ca="1" si="0"/>
        <v>#NAME?</v>
      </c>
      <c r="H209" s="26" t="s">
        <v>179</v>
      </c>
      <c r="I209" s="26" t="s">
        <v>180</v>
      </c>
      <c r="J209" s="7" t="str">
        <f t="shared" si="11"/>
        <v>Não</v>
      </c>
      <c r="K209" s="27">
        <v>45646</v>
      </c>
      <c r="L209" s="7"/>
      <c r="M209" s="7" t="s">
        <v>23</v>
      </c>
      <c r="N209" s="28">
        <v>1.2E-2</v>
      </c>
      <c r="O209" s="7" t="s">
        <v>24</v>
      </c>
      <c r="P209" s="29">
        <v>0</v>
      </c>
      <c r="Q209" s="30"/>
      <c r="R209" s="30"/>
      <c r="S209" s="7" t="s">
        <v>163</v>
      </c>
      <c r="T209" s="7" t="s">
        <v>870</v>
      </c>
      <c r="U209" s="7" t="s">
        <v>42</v>
      </c>
      <c r="V209" s="26" t="e">
        <f t="shared" ca="1" si="2"/>
        <v>#NAME?</v>
      </c>
      <c r="W209" s="7"/>
      <c r="X209" s="7" t="s">
        <v>39</v>
      </c>
      <c r="Y209" s="31"/>
      <c r="Z209" s="32"/>
      <c r="AA209" s="91">
        <v>45646</v>
      </c>
      <c r="AB209" s="34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871</v>
      </c>
      <c r="C210" s="4" t="s">
        <v>872</v>
      </c>
      <c r="D210" s="7" t="s">
        <v>159</v>
      </c>
      <c r="E210" s="7" t="s">
        <v>32</v>
      </c>
      <c r="F210" s="7" t="s">
        <v>873</v>
      </c>
      <c r="G210" s="7" t="e">
        <f t="shared" ca="1" si="0"/>
        <v>#NAME?</v>
      </c>
      <c r="H210" s="26" t="s">
        <v>170</v>
      </c>
      <c r="I210" s="26" t="s">
        <v>24</v>
      </c>
      <c r="J210" s="7" t="str">
        <f t="shared" si="11"/>
        <v>Não</v>
      </c>
      <c r="K210" s="27">
        <v>45006</v>
      </c>
      <c r="L210" s="7"/>
      <c r="M210" s="7" t="s">
        <v>23</v>
      </c>
      <c r="N210" s="28">
        <v>7.0000000000000001E-3</v>
      </c>
      <c r="O210" s="7" t="s">
        <v>24</v>
      </c>
      <c r="P210" s="29">
        <v>0</v>
      </c>
      <c r="Q210" s="30"/>
      <c r="R210" s="30"/>
      <c r="S210" s="7" t="s">
        <v>163</v>
      </c>
      <c r="T210" s="7" t="s">
        <v>874</v>
      </c>
      <c r="U210" s="7" t="s">
        <v>32</v>
      </c>
      <c r="V210" s="26" t="e">
        <f t="shared" ca="1" si="2"/>
        <v>#NAME?</v>
      </c>
      <c r="W210" s="7"/>
      <c r="X210" s="7"/>
      <c r="Y210" s="31" t="s">
        <v>165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871</v>
      </c>
      <c r="C211" s="4" t="s">
        <v>875</v>
      </c>
      <c r="D211" s="7" t="s">
        <v>159</v>
      </c>
      <c r="E211" s="7" t="s">
        <v>32</v>
      </c>
      <c r="F211" s="7" t="s">
        <v>873</v>
      </c>
      <c r="G211" s="7" t="e">
        <f t="shared" ca="1" si="0"/>
        <v>#NAME?</v>
      </c>
      <c r="H211" s="26" t="s">
        <v>170</v>
      </c>
      <c r="I211" s="26" t="s">
        <v>24</v>
      </c>
      <c r="J211" s="7" t="str">
        <f t="shared" si="11"/>
        <v>Não</v>
      </c>
      <c r="K211" s="27">
        <v>44910</v>
      </c>
      <c r="L211" s="7"/>
      <c r="M211" s="7" t="s">
        <v>23</v>
      </c>
      <c r="N211" s="28">
        <v>7.0000000000000001E-3</v>
      </c>
      <c r="O211" s="7" t="s">
        <v>24</v>
      </c>
      <c r="P211" s="29">
        <v>0</v>
      </c>
      <c r="Q211" s="30"/>
      <c r="R211" s="92" t="s">
        <v>876</v>
      </c>
      <c r="S211" s="7" t="s">
        <v>163</v>
      </c>
      <c r="T211" s="7" t="s">
        <v>874</v>
      </c>
      <c r="U211" s="7" t="s">
        <v>32</v>
      </c>
      <c r="V211" s="26" t="e">
        <f t="shared" ca="1" si="2"/>
        <v>#NAME?</v>
      </c>
      <c r="W211" s="7"/>
      <c r="X211" s="7"/>
      <c r="Y211" s="31" t="s">
        <v>165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877</v>
      </c>
      <c r="C212" s="4" t="s">
        <v>878</v>
      </c>
      <c r="D212" s="7" t="s">
        <v>18</v>
      </c>
      <c r="E212" s="7" t="s">
        <v>32</v>
      </c>
      <c r="F212" s="7" t="s">
        <v>66</v>
      </c>
      <c r="G212" s="7" t="e">
        <f t="shared" ca="1" si="0"/>
        <v>#NAME?</v>
      </c>
      <c r="H212" s="26" t="s">
        <v>170</v>
      </c>
      <c r="I212" s="26" t="s">
        <v>24</v>
      </c>
      <c r="J212" s="7" t="str">
        <f t="shared" si="11"/>
        <v>Não</v>
      </c>
      <c r="K212" s="27">
        <v>45278</v>
      </c>
      <c r="L212" s="7"/>
      <c r="M212" s="7" t="s">
        <v>23</v>
      </c>
      <c r="N212" s="10">
        <v>0.01</v>
      </c>
      <c r="O212" s="6" t="s">
        <v>24</v>
      </c>
      <c r="P212" s="11">
        <v>0</v>
      </c>
      <c r="Q212" s="30"/>
      <c r="R212" s="92"/>
      <c r="S212" s="7" t="s">
        <v>163</v>
      </c>
      <c r="T212" s="7" t="s">
        <v>879</v>
      </c>
      <c r="U212" s="7" t="s">
        <v>54</v>
      </c>
      <c r="V212" s="26" t="e">
        <f t="shared" ca="1" si="2"/>
        <v>#NAME?</v>
      </c>
      <c r="W212" s="7"/>
      <c r="X212" s="7"/>
      <c r="Y212" s="31" t="s">
        <v>165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880</v>
      </c>
      <c r="C213" s="4" t="s">
        <v>881</v>
      </c>
      <c r="D213" s="7" t="s">
        <v>18</v>
      </c>
      <c r="E213" s="7" t="s">
        <v>32</v>
      </c>
      <c r="F213" s="7" t="s">
        <v>255</v>
      </c>
      <c r="G213" s="7" t="e">
        <f t="shared" ca="1" si="0"/>
        <v>#NAME?</v>
      </c>
      <c r="H213" s="26" t="s">
        <v>179</v>
      </c>
      <c r="I213" s="26" t="s">
        <v>180</v>
      </c>
      <c r="J213" s="7" t="str">
        <f t="shared" si="11"/>
        <v>Não</v>
      </c>
      <c r="K213" s="27">
        <v>44888</v>
      </c>
      <c r="L213" s="7"/>
      <c r="M213" s="7" t="s">
        <v>23</v>
      </c>
      <c r="N213" s="28">
        <v>0.01</v>
      </c>
      <c r="O213" s="7" t="s">
        <v>24</v>
      </c>
      <c r="P213" s="29">
        <v>0</v>
      </c>
      <c r="Q213" s="30"/>
      <c r="R213" s="30"/>
      <c r="S213" s="7" t="s">
        <v>163</v>
      </c>
      <c r="T213" s="7" t="s">
        <v>882</v>
      </c>
      <c r="U213" s="7" t="s">
        <v>32</v>
      </c>
      <c r="V213" s="26" t="e">
        <f t="shared" ca="1" si="2"/>
        <v>#NAME?</v>
      </c>
      <c r="W213" s="7"/>
      <c r="X213" s="7"/>
      <c r="Y213" s="31" t="s">
        <v>279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3" t="s">
        <v>883</v>
      </c>
      <c r="C214" s="4" t="s">
        <v>884</v>
      </c>
      <c r="D214" s="7" t="s">
        <v>18</v>
      </c>
      <c r="E214" s="7" t="s">
        <v>32</v>
      </c>
      <c r="F214" s="7" t="s">
        <v>255</v>
      </c>
      <c r="G214" s="7" t="e">
        <f t="shared" ca="1" si="0"/>
        <v>#NAME?</v>
      </c>
      <c r="H214" s="26" t="s">
        <v>179</v>
      </c>
      <c r="I214" s="26" t="s">
        <v>180</v>
      </c>
      <c r="J214" s="7" t="str">
        <f t="shared" si="11"/>
        <v>Não</v>
      </c>
      <c r="K214" s="27">
        <v>44928</v>
      </c>
      <c r="L214" s="7"/>
      <c r="M214" s="7" t="s">
        <v>23</v>
      </c>
      <c r="N214" s="28">
        <v>0.01</v>
      </c>
      <c r="O214" s="7" t="s">
        <v>24</v>
      </c>
      <c r="P214" s="29">
        <v>0</v>
      </c>
      <c r="Q214" s="30"/>
      <c r="R214" s="30"/>
      <c r="S214" s="7" t="s">
        <v>163</v>
      </c>
      <c r="T214" s="7" t="s">
        <v>882</v>
      </c>
      <c r="U214" s="7" t="s">
        <v>32</v>
      </c>
      <c r="V214" s="26" t="e">
        <f t="shared" ca="1" si="2"/>
        <v>#NAME?</v>
      </c>
      <c r="W214" s="7"/>
      <c r="X214" s="7"/>
      <c r="Y214" s="31" t="s">
        <v>279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" t="s">
        <v>885</v>
      </c>
      <c r="C215" s="4" t="s">
        <v>886</v>
      </c>
      <c r="D215" s="7" t="s">
        <v>18</v>
      </c>
      <c r="E215" s="7" t="s">
        <v>19</v>
      </c>
      <c r="F215" s="7" t="s">
        <v>72</v>
      </c>
      <c r="G215" s="7" t="e">
        <f t="shared" ca="1" si="0"/>
        <v>#NAME?</v>
      </c>
      <c r="H215" s="26" t="s">
        <v>170</v>
      </c>
      <c r="I215" s="26" t="s">
        <v>24</v>
      </c>
      <c r="J215" s="7" t="str">
        <f t="shared" si="11"/>
        <v>Não</v>
      </c>
      <c r="K215" s="27">
        <v>44973</v>
      </c>
      <c r="L215" s="7"/>
      <c r="M215" s="7" t="s">
        <v>23</v>
      </c>
      <c r="N215" s="28">
        <v>1.2E-2</v>
      </c>
      <c r="O215" s="7" t="s">
        <v>24</v>
      </c>
      <c r="P215" s="29">
        <v>0</v>
      </c>
      <c r="Q215" s="30"/>
      <c r="R215" s="30"/>
      <c r="S215" s="7" t="s">
        <v>163</v>
      </c>
      <c r="T215" s="7" t="s">
        <v>887</v>
      </c>
      <c r="U215" s="7" t="s">
        <v>77</v>
      </c>
      <c r="V215" s="26" t="e">
        <f t="shared" ca="1" si="2"/>
        <v>#NAME?</v>
      </c>
      <c r="W215" s="7"/>
      <c r="X215" s="7"/>
      <c r="Y215" s="31" t="s">
        <v>165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14" t="s">
        <v>888</v>
      </c>
      <c r="C216" s="4" t="s">
        <v>889</v>
      </c>
      <c r="D216" s="7" t="s">
        <v>18</v>
      </c>
      <c r="E216" s="7" t="s">
        <v>32</v>
      </c>
      <c r="F216" s="7" t="s">
        <v>66</v>
      </c>
      <c r="G216" s="7" t="e">
        <f t="shared" ca="1" si="0"/>
        <v>#NAME?</v>
      </c>
      <c r="H216" s="26" t="s">
        <v>179</v>
      </c>
      <c r="I216" s="26" t="s">
        <v>180</v>
      </c>
      <c r="J216" s="7" t="str">
        <f t="shared" si="11"/>
        <v>Não</v>
      </c>
      <c r="K216" s="27">
        <v>45166</v>
      </c>
      <c r="L216" s="27"/>
      <c r="M216" s="7" t="s">
        <v>221</v>
      </c>
      <c r="N216" s="28">
        <v>1.4999999999999999E-2</v>
      </c>
      <c r="O216" s="7" t="s">
        <v>99</v>
      </c>
      <c r="P216" s="29">
        <v>0.1</v>
      </c>
      <c r="Q216" s="30"/>
      <c r="R216" s="30"/>
      <c r="S216" s="7" t="s">
        <v>163</v>
      </c>
      <c r="T216" s="7" t="s">
        <v>890</v>
      </c>
      <c r="U216" s="7" t="s">
        <v>32</v>
      </c>
      <c r="V216" s="26" t="e">
        <f t="shared" ca="1" si="2"/>
        <v>#NAME?</v>
      </c>
      <c r="W216" s="7"/>
      <c r="X216" s="7"/>
      <c r="Y216" s="31" t="s">
        <v>165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891</v>
      </c>
      <c r="C217" s="46" t="s">
        <v>892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179</v>
      </c>
      <c r="I217" s="26" t="s">
        <v>180</v>
      </c>
      <c r="J217" s="7" t="str">
        <f t="shared" si="11"/>
        <v>Não</v>
      </c>
      <c r="K217" s="27">
        <v>45233</v>
      </c>
      <c r="L217" s="27"/>
      <c r="M217" s="7" t="s">
        <v>98</v>
      </c>
      <c r="N217" s="28">
        <v>1.2E-2</v>
      </c>
      <c r="O217" s="7" t="s">
        <v>99</v>
      </c>
      <c r="P217" s="29">
        <v>0.1</v>
      </c>
      <c r="Q217" s="30"/>
      <c r="R217" s="30"/>
      <c r="S217" s="7" t="s">
        <v>163</v>
      </c>
      <c r="T217" s="7" t="s">
        <v>893</v>
      </c>
      <c r="U217" s="7" t="s">
        <v>77</v>
      </c>
      <c r="V217" s="26" t="e">
        <f t="shared" ca="1" si="2"/>
        <v>#NAME?</v>
      </c>
      <c r="W217" s="7"/>
      <c r="X217" s="7"/>
      <c r="Y217" s="31" t="s">
        <v>165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3" t="s">
        <v>894</v>
      </c>
      <c r="C218" s="4" t="s">
        <v>895</v>
      </c>
      <c r="D218" s="7" t="s">
        <v>159</v>
      </c>
      <c r="E218" s="7" t="s">
        <v>32</v>
      </c>
      <c r="F218" s="7" t="s">
        <v>160</v>
      </c>
      <c r="G218" s="7" t="e">
        <f t="shared" ca="1" si="0"/>
        <v>#NAME?</v>
      </c>
      <c r="H218" s="26" t="s">
        <v>161</v>
      </c>
      <c r="I218" s="26" t="s">
        <v>24</v>
      </c>
      <c r="J218" s="7" t="str">
        <f t="shared" si="11"/>
        <v>Não</v>
      </c>
      <c r="K218" s="27">
        <v>45145</v>
      </c>
      <c r="L218" s="27">
        <v>45537</v>
      </c>
      <c r="M218" s="7" t="s">
        <v>896</v>
      </c>
      <c r="N218" s="28">
        <v>1.4E-2</v>
      </c>
      <c r="O218" s="7" t="s">
        <v>99</v>
      </c>
      <c r="P218" s="29">
        <v>0.2</v>
      </c>
      <c r="Q218" s="30"/>
      <c r="R218" s="30"/>
      <c r="S218" s="7" t="s">
        <v>163</v>
      </c>
      <c r="T218" s="7" t="s">
        <v>897</v>
      </c>
      <c r="U218" s="7" t="s">
        <v>32</v>
      </c>
      <c r="V218" s="26" t="e">
        <f t="shared" ca="1" si="2"/>
        <v>#NAME?</v>
      </c>
      <c r="W218" s="7"/>
      <c r="X218" s="7"/>
      <c r="Y218" s="31" t="s">
        <v>165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6" t="s">
        <v>898</v>
      </c>
      <c r="C219" s="46" t="s">
        <v>899</v>
      </c>
      <c r="D219" s="7" t="s">
        <v>18</v>
      </c>
      <c r="E219" s="7" t="s">
        <v>42</v>
      </c>
      <c r="F219" s="7" t="s">
        <v>52</v>
      </c>
      <c r="G219" s="7" t="e">
        <f t="shared" ca="1" si="0"/>
        <v>#NAME?</v>
      </c>
      <c r="H219" s="26" t="s">
        <v>170</v>
      </c>
      <c r="I219" s="26" t="s">
        <v>24</v>
      </c>
      <c r="J219" s="7" t="str">
        <f t="shared" si="11"/>
        <v>Sim</v>
      </c>
      <c r="K219" s="27">
        <v>45217</v>
      </c>
      <c r="L219" s="27"/>
      <c r="M219" s="7" t="s">
        <v>23</v>
      </c>
      <c r="N219" s="28">
        <v>1.2E-2</v>
      </c>
      <c r="O219" s="7" t="s">
        <v>24</v>
      </c>
      <c r="P219" s="29">
        <v>0</v>
      </c>
      <c r="Q219" s="39" t="s">
        <v>900</v>
      </c>
      <c r="R219" s="30"/>
      <c r="S219" s="7" t="s">
        <v>163</v>
      </c>
      <c r="T219" s="7" t="s">
        <v>901</v>
      </c>
      <c r="U219" s="7" t="s">
        <v>42</v>
      </c>
      <c r="V219" s="26" t="e">
        <f t="shared" ca="1" si="2"/>
        <v>#NAME?</v>
      </c>
      <c r="W219" s="7"/>
      <c r="X219" s="7"/>
      <c r="Y219" s="31" t="s">
        <v>165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6" t="s">
        <v>902</v>
      </c>
      <c r="C220" s="46" t="s">
        <v>903</v>
      </c>
      <c r="D220" s="7" t="s">
        <v>18</v>
      </c>
      <c r="E220" s="7" t="s">
        <v>42</v>
      </c>
      <c r="F220" s="7" t="s">
        <v>52</v>
      </c>
      <c r="G220" s="7" t="e">
        <f t="shared" ca="1" si="0"/>
        <v>#NAME?</v>
      </c>
      <c r="H220" s="26" t="s">
        <v>170</v>
      </c>
      <c r="I220" s="26" t="s">
        <v>24</v>
      </c>
      <c r="J220" s="7" t="str">
        <f t="shared" si="11"/>
        <v>Não</v>
      </c>
      <c r="K220" s="27">
        <v>45462</v>
      </c>
      <c r="L220" s="27"/>
      <c r="M220" s="7" t="s">
        <v>23</v>
      </c>
      <c r="N220" s="28">
        <v>1.2E-2</v>
      </c>
      <c r="O220" s="7" t="s">
        <v>24</v>
      </c>
      <c r="P220" s="29">
        <v>0</v>
      </c>
      <c r="Q220" s="39"/>
      <c r="R220" s="30"/>
      <c r="S220" s="7" t="s">
        <v>163</v>
      </c>
      <c r="T220" s="7" t="s">
        <v>904</v>
      </c>
      <c r="U220" s="7" t="s">
        <v>42</v>
      </c>
      <c r="V220" s="26" t="e">
        <f t="shared" ca="1" si="2"/>
        <v>#NAME?</v>
      </c>
      <c r="W220" s="7"/>
      <c r="X220" s="7" t="s">
        <v>26</v>
      </c>
      <c r="Y220" s="31" t="s">
        <v>165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14" t="s">
        <v>905</v>
      </c>
      <c r="C221" s="4" t="s">
        <v>906</v>
      </c>
      <c r="D221" s="7" t="s">
        <v>159</v>
      </c>
      <c r="E221" s="7" t="s">
        <v>32</v>
      </c>
      <c r="F221" s="7" t="s">
        <v>304</v>
      </c>
      <c r="G221" s="7" t="e">
        <f t="shared" ca="1" si="0"/>
        <v>#NAME?</v>
      </c>
      <c r="H221" s="26" t="s">
        <v>170</v>
      </c>
      <c r="I221" s="26" t="s">
        <v>24</v>
      </c>
      <c r="J221" s="7" t="str">
        <f t="shared" si="11"/>
        <v>Não</v>
      </c>
      <c r="K221" s="27">
        <v>45002</v>
      </c>
      <c r="L221" s="7"/>
      <c r="M221" s="7" t="s">
        <v>23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163</v>
      </c>
      <c r="T221" s="7" t="s">
        <v>907</v>
      </c>
      <c r="U221" s="7" t="s">
        <v>32</v>
      </c>
      <c r="V221" s="26" t="e">
        <f t="shared" ca="1" si="2"/>
        <v>#NAME?</v>
      </c>
      <c r="W221" s="7"/>
      <c r="X221" s="7"/>
      <c r="Y221" s="31" t="s">
        <v>165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908</v>
      </c>
      <c r="C222" s="4" t="s">
        <v>909</v>
      </c>
      <c r="D222" s="7" t="s">
        <v>18</v>
      </c>
      <c r="E222" s="7" t="s">
        <v>42</v>
      </c>
      <c r="F222" s="7" t="s">
        <v>52</v>
      </c>
      <c r="G222" s="7" t="e">
        <f t="shared" ca="1" si="0"/>
        <v>#NAME?</v>
      </c>
      <c r="H222" s="26" t="s">
        <v>170</v>
      </c>
      <c r="I222" s="26" t="s">
        <v>24</v>
      </c>
      <c r="J222" s="7" t="str">
        <f t="shared" si="11"/>
        <v>Sim</v>
      </c>
      <c r="K222" s="27">
        <v>45058</v>
      </c>
      <c r="L222" s="7"/>
      <c r="M222" s="7" t="s">
        <v>23</v>
      </c>
      <c r="N222" s="28">
        <v>1.2E-2</v>
      </c>
      <c r="O222" s="7" t="s">
        <v>24</v>
      </c>
      <c r="P222" s="29">
        <v>0</v>
      </c>
      <c r="Q222" s="30" t="s">
        <v>910</v>
      </c>
      <c r="R222" s="30"/>
      <c r="S222" s="7" t="s">
        <v>163</v>
      </c>
      <c r="T222" s="7" t="s">
        <v>911</v>
      </c>
      <c r="U222" s="7" t="s">
        <v>42</v>
      </c>
      <c r="V222" s="26" t="e">
        <f t="shared" ca="1" si="2"/>
        <v>#NAME?</v>
      </c>
      <c r="W222" s="7"/>
      <c r="X222" s="7" t="s">
        <v>26</v>
      </c>
      <c r="Y222" s="31" t="s">
        <v>165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908</v>
      </c>
      <c r="C223" s="4" t="s">
        <v>912</v>
      </c>
      <c r="D223" s="7" t="s">
        <v>18</v>
      </c>
      <c r="E223" s="7" t="s">
        <v>42</v>
      </c>
      <c r="F223" s="7" t="s">
        <v>52</v>
      </c>
      <c r="G223" s="7" t="e">
        <f t="shared" ca="1" si="0"/>
        <v>#NAME?</v>
      </c>
      <c r="H223" s="26" t="s">
        <v>179</v>
      </c>
      <c r="I223" s="26" t="s">
        <v>180</v>
      </c>
      <c r="J223" s="7" t="str">
        <f t="shared" si="11"/>
        <v>Não</v>
      </c>
      <c r="K223" s="27">
        <v>45681</v>
      </c>
      <c r="L223" s="7"/>
      <c r="M223" s="7" t="s">
        <v>49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163</v>
      </c>
      <c r="T223" s="7" t="s">
        <v>911</v>
      </c>
      <c r="U223" s="7" t="s">
        <v>42</v>
      </c>
      <c r="V223" s="26" t="e">
        <f t="shared" ca="1" si="2"/>
        <v>#NAME?</v>
      </c>
      <c r="W223" s="7"/>
      <c r="X223" s="7" t="s">
        <v>26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913</v>
      </c>
      <c r="C224" s="4" t="s">
        <v>914</v>
      </c>
      <c r="D224" s="7" t="s">
        <v>159</v>
      </c>
      <c r="E224" s="7" t="s">
        <v>32</v>
      </c>
      <c r="F224" s="7" t="s">
        <v>160</v>
      </c>
      <c r="G224" s="7" t="e">
        <f t="shared" ca="1" si="0"/>
        <v>#NAME?</v>
      </c>
      <c r="H224" s="26" t="s">
        <v>161</v>
      </c>
      <c r="I224" s="26" t="s">
        <v>24</v>
      </c>
      <c r="J224" s="7" t="str">
        <f t="shared" si="11"/>
        <v>Não</v>
      </c>
      <c r="K224" s="27">
        <v>45313</v>
      </c>
      <c r="L224" s="27">
        <v>45553</v>
      </c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163</v>
      </c>
      <c r="T224" s="7" t="s">
        <v>915</v>
      </c>
      <c r="U224" s="7" t="s">
        <v>32</v>
      </c>
      <c r="V224" s="26" t="e">
        <f t="shared" ca="1" si="2"/>
        <v>#NAME?</v>
      </c>
      <c r="W224" s="7"/>
      <c r="X224" s="7"/>
      <c r="Y224" s="31" t="s">
        <v>279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916</v>
      </c>
      <c r="C225" s="4" t="s">
        <v>917</v>
      </c>
      <c r="D225" s="7" t="s">
        <v>18</v>
      </c>
      <c r="E225" s="7" t="s">
        <v>19</v>
      </c>
      <c r="F225" s="7" t="s">
        <v>72</v>
      </c>
      <c r="G225" s="7" t="e">
        <f t="shared" ca="1" si="0"/>
        <v>#NAME?</v>
      </c>
      <c r="H225" s="26" t="s">
        <v>170</v>
      </c>
      <c r="I225" s="26" t="s">
        <v>24</v>
      </c>
      <c r="J225" s="7" t="str">
        <f t="shared" si="11"/>
        <v>Não</v>
      </c>
      <c r="K225" s="27">
        <v>45070</v>
      </c>
      <c r="L225" s="27"/>
      <c r="M225" s="7" t="s">
        <v>23</v>
      </c>
      <c r="N225" s="28">
        <v>1.2E-2</v>
      </c>
      <c r="O225" s="7" t="s">
        <v>24</v>
      </c>
      <c r="P225" s="29">
        <v>0</v>
      </c>
      <c r="Q225" s="30"/>
      <c r="R225" s="30"/>
      <c r="S225" s="7" t="s">
        <v>163</v>
      </c>
      <c r="T225" s="7" t="s">
        <v>918</v>
      </c>
      <c r="U225" s="7" t="s">
        <v>77</v>
      </c>
      <c r="V225" s="26" t="e">
        <f t="shared" ca="1" si="2"/>
        <v>#NAME?</v>
      </c>
      <c r="W225" s="7"/>
      <c r="X225" s="7"/>
      <c r="Y225" s="31" t="s">
        <v>165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919</v>
      </c>
      <c r="C226" s="48" t="s">
        <v>920</v>
      </c>
      <c r="D226" s="7" t="s">
        <v>18</v>
      </c>
      <c r="E226" s="7" t="s">
        <v>32</v>
      </c>
      <c r="F226" s="7" t="s">
        <v>233</v>
      </c>
      <c r="G226" s="7" t="e">
        <f t="shared" ca="1" si="0"/>
        <v>#NAME?</v>
      </c>
      <c r="H226" s="26" t="s">
        <v>179</v>
      </c>
      <c r="I226" s="26" t="s">
        <v>265</v>
      </c>
      <c r="J226" s="7" t="str">
        <f t="shared" si="11"/>
        <v>Não</v>
      </c>
      <c r="K226" s="27">
        <v>45022</v>
      </c>
      <c r="L226" s="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163</v>
      </c>
      <c r="T226" s="7" t="s">
        <v>921</v>
      </c>
      <c r="U226" s="7" t="s">
        <v>32</v>
      </c>
      <c r="V226" s="26" t="e">
        <f t="shared" ca="1" si="2"/>
        <v>#NAME?</v>
      </c>
      <c r="W226" s="7"/>
      <c r="X226" s="7"/>
      <c r="Y226" s="31" t="s">
        <v>165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922</v>
      </c>
      <c r="C227" s="4" t="s">
        <v>923</v>
      </c>
      <c r="D227" s="7" t="s">
        <v>18</v>
      </c>
      <c r="E227" s="7" t="s">
        <v>32</v>
      </c>
      <c r="F227" s="7" t="s">
        <v>233</v>
      </c>
      <c r="G227" s="7" t="e">
        <f t="shared" ca="1" si="0"/>
        <v>#NAME?</v>
      </c>
      <c r="H227" s="26" t="s">
        <v>170</v>
      </c>
      <c r="I227" s="26" t="s">
        <v>24</v>
      </c>
      <c r="J227" s="7" t="str">
        <f t="shared" si="11"/>
        <v>Não</v>
      </c>
      <c r="K227" s="27">
        <v>45447</v>
      </c>
      <c r="L227" s="7"/>
      <c r="M227" s="7" t="s">
        <v>98</v>
      </c>
      <c r="N227" s="28">
        <v>1.2E-2</v>
      </c>
      <c r="O227" s="7" t="s">
        <v>99</v>
      </c>
      <c r="P227" s="29">
        <v>0.1</v>
      </c>
      <c r="Q227" s="30"/>
      <c r="R227" s="30"/>
      <c r="S227" s="7" t="s">
        <v>163</v>
      </c>
      <c r="T227" s="7" t="s">
        <v>921</v>
      </c>
      <c r="U227" s="7" t="s">
        <v>32</v>
      </c>
      <c r="V227" s="26" t="e">
        <f t="shared" ca="1" si="2"/>
        <v>#NAME?</v>
      </c>
      <c r="W227" s="7"/>
      <c r="X227" s="7" t="s">
        <v>26</v>
      </c>
      <c r="Y227" s="31" t="s">
        <v>165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924</v>
      </c>
      <c r="C228" s="4" t="s">
        <v>925</v>
      </c>
      <c r="D228" s="7" t="s">
        <v>18</v>
      </c>
      <c r="E228" s="7" t="s">
        <v>42</v>
      </c>
      <c r="F228" s="7" t="s">
        <v>90</v>
      </c>
      <c r="G228" s="7" t="e">
        <f t="shared" ca="1" si="0"/>
        <v>#NAME?</v>
      </c>
      <c r="H228" s="26" t="s">
        <v>170</v>
      </c>
      <c r="I228" s="26" t="s">
        <v>24</v>
      </c>
      <c r="J228" s="7" t="str">
        <f t="shared" si="11"/>
        <v>Não</v>
      </c>
      <c r="K228" s="27">
        <v>45166</v>
      </c>
      <c r="L228" s="27"/>
      <c r="M228" s="7" t="s">
        <v>23</v>
      </c>
      <c r="N228" s="28">
        <v>1.2E-2</v>
      </c>
      <c r="O228" s="7" t="s">
        <v>24</v>
      </c>
      <c r="P228" s="29">
        <v>0</v>
      </c>
      <c r="Q228" s="30"/>
      <c r="R228" s="30"/>
      <c r="S228" s="7" t="s">
        <v>163</v>
      </c>
      <c r="T228" s="7" t="s">
        <v>926</v>
      </c>
      <c r="U228" s="7" t="s">
        <v>42</v>
      </c>
      <c r="V228" s="26" t="e">
        <f t="shared" ca="1" si="2"/>
        <v>#NAME?</v>
      </c>
      <c r="W228" s="7"/>
      <c r="X228" s="7"/>
      <c r="Y228" s="31" t="s">
        <v>165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927</v>
      </c>
      <c r="C229" s="4" t="s">
        <v>928</v>
      </c>
      <c r="D229" s="7" t="s">
        <v>18</v>
      </c>
      <c r="E229" s="7" t="s">
        <v>19</v>
      </c>
      <c r="F229" s="7" t="s">
        <v>72</v>
      </c>
      <c r="G229" s="7" t="e">
        <f t="shared" ca="1" si="0"/>
        <v>#NAME?</v>
      </c>
      <c r="H229" s="26" t="s">
        <v>170</v>
      </c>
      <c r="I229" s="26" t="s">
        <v>24</v>
      </c>
      <c r="J229" s="7" t="str">
        <f t="shared" si="11"/>
        <v>Não</v>
      </c>
      <c r="K229" s="27">
        <v>44903</v>
      </c>
      <c r="L229" s="7"/>
      <c r="M229" s="7" t="s">
        <v>73</v>
      </c>
      <c r="N229" s="28">
        <v>1.4999999999999999E-2</v>
      </c>
      <c r="O229" s="7" t="s">
        <v>24</v>
      </c>
      <c r="P229" s="29">
        <v>0</v>
      </c>
      <c r="Q229" s="30"/>
      <c r="R229" s="30"/>
      <c r="S229" s="7" t="s">
        <v>163</v>
      </c>
      <c r="T229" s="7" t="s">
        <v>929</v>
      </c>
      <c r="U229" s="7" t="s">
        <v>77</v>
      </c>
      <c r="V229" s="26" t="e">
        <f t="shared" ca="1" si="2"/>
        <v>#NAME?</v>
      </c>
      <c r="W229" s="7"/>
      <c r="X229" s="26" t="s">
        <v>26</v>
      </c>
      <c r="Y229" s="31" t="s">
        <v>165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927</v>
      </c>
      <c r="C230" s="4" t="s">
        <v>930</v>
      </c>
      <c r="D230" s="7" t="s">
        <v>18</v>
      </c>
      <c r="E230" s="7" t="s">
        <v>19</v>
      </c>
      <c r="F230" s="7" t="s">
        <v>72</v>
      </c>
      <c r="G230" s="7" t="e">
        <f t="shared" ca="1" si="0"/>
        <v>#NAME?</v>
      </c>
      <c r="H230" s="26" t="s">
        <v>179</v>
      </c>
      <c r="I230" s="26" t="s">
        <v>180</v>
      </c>
      <c r="J230" s="7" t="str">
        <f t="shared" si="11"/>
        <v>Não</v>
      </c>
      <c r="K230" s="27">
        <v>45096</v>
      </c>
      <c r="L230" s="27"/>
      <c r="M230" s="7" t="s">
        <v>281</v>
      </c>
      <c r="N230" s="28">
        <v>2.5000000000000001E-2</v>
      </c>
      <c r="O230" s="7" t="s">
        <v>201</v>
      </c>
      <c r="P230" s="29">
        <v>0.2</v>
      </c>
      <c r="Q230" s="30"/>
      <c r="R230" s="30"/>
      <c r="S230" s="7" t="s">
        <v>163</v>
      </c>
      <c r="T230" s="7" t="s">
        <v>929</v>
      </c>
      <c r="U230" s="7" t="s">
        <v>77</v>
      </c>
      <c r="V230" s="26" t="e">
        <f t="shared" ca="1" si="2"/>
        <v>#NAME?</v>
      </c>
      <c r="W230" s="7"/>
      <c r="X230" s="7" t="s">
        <v>26</v>
      </c>
      <c r="Y230" s="31" t="s">
        <v>165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3" t="s">
        <v>931</v>
      </c>
      <c r="C231" s="4" t="s">
        <v>932</v>
      </c>
      <c r="D231" s="7" t="s">
        <v>18</v>
      </c>
      <c r="E231" s="7" t="s">
        <v>42</v>
      </c>
      <c r="F231" s="7" t="s">
        <v>90</v>
      </c>
      <c r="G231" s="7" t="e">
        <f t="shared" ca="1" si="0"/>
        <v>#NAME?</v>
      </c>
      <c r="H231" s="26" t="s">
        <v>179</v>
      </c>
      <c r="I231" s="26" t="s">
        <v>180</v>
      </c>
      <c r="J231" s="7" t="str">
        <f t="shared" si="11"/>
        <v>Não</v>
      </c>
      <c r="K231" s="27">
        <v>44974</v>
      </c>
      <c r="L231" s="7"/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163</v>
      </c>
      <c r="T231" s="7" t="s">
        <v>933</v>
      </c>
      <c r="U231" s="7" t="s">
        <v>42</v>
      </c>
      <c r="V231" s="26" t="e">
        <f t="shared" ca="1" si="2"/>
        <v>#NAME?</v>
      </c>
      <c r="W231" s="7"/>
      <c r="X231" s="7"/>
      <c r="Y231" s="31" t="s">
        <v>165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934</v>
      </c>
      <c r="C232" s="4" t="s">
        <v>935</v>
      </c>
      <c r="D232" s="7" t="s">
        <v>18</v>
      </c>
      <c r="E232" s="7" t="s">
        <v>32</v>
      </c>
      <c r="F232" s="7" t="s">
        <v>189</v>
      </c>
      <c r="G232" s="7" t="e">
        <f t="shared" ca="1" si="0"/>
        <v>#NAME?</v>
      </c>
      <c r="H232" s="26" t="s">
        <v>170</v>
      </c>
      <c r="I232" s="26" t="s">
        <v>24</v>
      </c>
      <c r="J232" s="7" t="str">
        <f t="shared" si="11"/>
        <v>Não</v>
      </c>
      <c r="K232" s="27">
        <v>45250</v>
      </c>
      <c r="L232" s="7"/>
      <c r="M232" s="9" t="s">
        <v>190</v>
      </c>
      <c r="N232" s="10">
        <v>0</v>
      </c>
      <c r="O232" s="6" t="s">
        <v>24</v>
      </c>
      <c r="P232" s="11">
        <v>0</v>
      </c>
      <c r="Q232" s="30"/>
      <c r="R232" s="30"/>
      <c r="S232" s="7" t="s">
        <v>207</v>
      </c>
      <c r="T232" s="7" t="s">
        <v>936</v>
      </c>
      <c r="U232" s="7" t="s">
        <v>32</v>
      </c>
      <c r="V232" s="26" t="e">
        <f t="shared" ca="1" si="2"/>
        <v>#NAME?</v>
      </c>
      <c r="W232" s="7"/>
      <c r="X232" s="7"/>
      <c r="Y232" s="31" t="s">
        <v>165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937</v>
      </c>
      <c r="C233" s="4" t="s">
        <v>938</v>
      </c>
      <c r="D233" s="7" t="s">
        <v>18</v>
      </c>
      <c r="E233" s="7" t="s">
        <v>19</v>
      </c>
      <c r="F233" s="7" t="s">
        <v>72</v>
      </c>
      <c r="G233" s="7" t="e">
        <f t="shared" ca="1" si="0"/>
        <v>#NAME?</v>
      </c>
      <c r="H233" s="26" t="s">
        <v>161</v>
      </c>
      <c r="I233" s="26" t="s">
        <v>24</v>
      </c>
      <c r="J233" s="7" t="str">
        <f t="shared" si="11"/>
        <v>Não</v>
      </c>
      <c r="K233" s="27">
        <v>45063</v>
      </c>
      <c r="L233" s="79">
        <v>45587</v>
      </c>
      <c r="M233" s="7" t="s">
        <v>23</v>
      </c>
      <c r="N233" s="28">
        <v>1.2E-2</v>
      </c>
      <c r="O233" s="7" t="s">
        <v>24</v>
      </c>
      <c r="P233" s="29">
        <v>0</v>
      </c>
      <c r="Q233" s="30"/>
      <c r="R233" s="30"/>
      <c r="S233" s="7" t="s">
        <v>163</v>
      </c>
      <c r="T233" s="7" t="s">
        <v>939</v>
      </c>
      <c r="U233" s="7" t="s">
        <v>77</v>
      </c>
      <c r="V233" s="26" t="e">
        <f t="shared" ca="1" si="2"/>
        <v>#NAME?</v>
      </c>
      <c r="W233" s="7"/>
      <c r="X233" s="7"/>
      <c r="Y233" s="31" t="s">
        <v>165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3" t="s">
        <v>937</v>
      </c>
      <c r="C234" s="4" t="s">
        <v>940</v>
      </c>
      <c r="D234" s="7" t="s">
        <v>18</v>
      </c>
      <c r="E234" s="7" t="s">
        <v>19</v>
      </c>
      <c r="F234" s="7" t="s">
        <v>72</v>
      </c>
      <c r="G234" s="7" t="e">
        <f t="shared" ca="1" si="0"/>
        <v>#NAME?</v>
      </c>
      <c r="H234" s="26" t="s">
        <v>170</v>
      </c>
      <c r="I234" s="26" t="s">
        <v>24</v>
      </c>
      <c r="J234" s="7" t="str">
        <f t="shared" si="11"/>
        <v>Sim</v>
      </c>
      <c r="K234" s="27">
        <v>45090</v>
      </c>
      <c r="L234" s="27"/>
      <c r="M234" s="7" t="s">
        <v>75</v>
      </c>
      <c r="N234" s="28">
        <v>1.2E-2</v>
      </c>
      <c r="O234" s="7" t="s">
        <v>24</v>
      </c>
      <c r="P234" s="29">
        <v>0</v>
      </c>
      <c r="Q234" s="30" t="s">
        <v>941</v>
      </c>
      <c r="R234" s="30" t="s">
        <v>942</v>
      </c>
      <c r="S234" s="7" t="s">
        <v>163</v>
      </c>
      <c r="T234" s="7" t="s">
        <v>939</v>
      </c>
      <c r="U234" s="7" t="s">
        <v>77</v>
      </c>
      <c r="V234" s="26" t="e">
        <f t="shared" ca="1" si="2"/>
        <v>#NAME?</v>
      </c>
      <c r="W234" s="7"/>
      <c r="X234" s="7"/>
      <c r="Y234" s="31" t="s">
        <v>165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14" t="s">
        <v>943</v>
      </c>
      <c r="C235" s="4" t="s">
        <v>944</v>
      </c>
      <c r="D235" s="7" t="s">
        <v>18</v>
      </c>
      <c r="E235" s="7" t="s">
        <v>19</v>
      </c>
      <c r="F235" s="7" t="s">
        <v>20</v>
      </c>
      <c r="G235" s="7" t="e">
        <f t="shared" ca="1" si="0"/>
        <v>#NAME?</v>
      </c>
      <c r="H235" s="26" t="s">
        <v>170</v>
      </c>
      <c r="I235" s="26" t="s">
        <v>24</v>
      </c>
      <c r="J235" s="7" t="str">
        <f t="shared" si="11"/>
        <v>Não</v>
      </c>
      <c r="K235" s="27">
        <v>45364</v>
      </c>
      <c r="L235" s="7"/>
      <c r="M235" s="7" t="s">
        <v>98</v>
      </c>
      <c r="N235" s="28">
        <v>1.2E-2</v>
      </c>
      <c r="O235" s="7" t="s">
        <v>99</v>
      </c>
      <c r="P235" s="29">
        <v>0.1</v>
      </c>
      <c r="Q235" s="30"/>
      <c r="R235" s="30" t="s">
        <v>945</v>
      </c>
      <c r="S235" s="7" t="s">
        <v>163</v>
      </c>
      <c r="T235" s="6" t="s">
        <v>946</v>
      </c>
      <c r="U235" s="7" t="s">
        <v>77</v>
      </c>
      <c r="V235" s="26" t="e">
        <f t="shared" ca="1" si="2"/>
        <v>#NAME?</v>
      </c>
      <c r="W235" s="7"/>
      <c r="X235" s="7" t="s">
        <v>26</v>
      </c>
      <c r="Y235" s="31" t="s">
        <v>165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947</v>
      </c>
      <c r="C236" s="93" t="s">
        <v>948</v>
      </c>
      <c r="D236" s="7" t="s">
        <v>18</v>
      </c>
      <c r="E236" s="7" t="s">
        <v>32</v>
      </c>
      <c r="F236" s="7" t="s">
        <v>233</v>
      </c>
      <c r="G236" s="7" t="e">
        <f t="shared" ca="1" si="0"/>
        <v>#NAME?</v>
      </c>
      <c r="H236" s="26" t="s">
        <v>179</v>
      </c>
      <c r="I236" s="26" t="s">
        <v>265</v>
      </c>
      <c r="J236" s="7" t="str">
        <f t="shared" si="11"/>
        <v>Não</v>
      </c>
      <c r="K236" s="27">
        <v>45414</v>
      </c>
      <c r="L236" s="27"/>
      <c r="M236" s="7" t="s">
        <v>23</v>
      </c>
      <c r="N236" s="28">
        <v>0.01</v>
      </c>
      <c r="O236" s="7" t="s">
        <v>24</v>
      </c>
      <c r="P236" s="29">
        <v>0</v>
      </c>
      <c r="Q236" s="39"/>
      <c r="R236" s="30"/>
      <c r="S236" s="7" t="s">
        <v>163</v>
      </c>
      <c r="T236" s="6" t="s">
        <v>949</v>
      </c>
      <c r="U236" s="7" t="s">
        <v>32</v>
      </c>
      <c r="V236" s="26" t="e">
        <f t="shared" ca="1" si="2"/>
        <v>#NAME?</v>
      </c>
      <c r="W236" s="7"/>
      <c r="X236" s="7" t="s">
        <v>26</v>
      </c>
      <c r="Y236" s="31" t="s">
        <v>165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3" t="s">
        <v>950</v>
      </c>
      <c r="C237" s="4" t="s">
        <v>951</v>
      </c>
      <c r="D237" s="7" t="s">
        <v>18</v>
      </c>
      <c r="E237" s="7" t="s">
        <v>32</v>
      </c>
      <c r="F237" s="7" t="s">
        <v>220</v>
      </c>
      <c r="G237" s="7" t="e">
        <f t="shared" ca="1" si="0"/>
        <v>#NAME?</v>
      </c>
      <c r="H237" s="26" t="s">
        <v>170</v>
      </c>
      <c r="I237" s="26" t="s">
        <v>24</v>
      </c>
      <c r="J237" s="7" t="str">
        <f t="shared" si="11"/>
        <v>Não</v>
      </c>
      <c r="K237" s="27">
        <v>45076</v>
      </c>
      <c r="L237" s="7"/>
      <c r="M237" s="7" t="s">
        <v>221</v>
      </c>
      <c r="N237" s="28">
        <v>0.01</v>
      </c>
      <c r="O237" s="7" t="s">
        <v>24</v>
      </c>
      <c r="P237" s="29">
        <v>0</v>
      </c>
      <c r="Q237" s="30"/>
      <c r="R237" s="94"/>
      <c r="S237" s="7" t="s">
        <v>163</v>
      </c>
      <c r="T237" s="7" t="s">
        <v>952</v>
      </c>
      <c r="U237" s="7" t="s">
        <v>32</v>
      </c>
      <c r="V237" s="26" t="e">
        <f t="shared" ca="1" si="2"/>
        <v>#NAME?</v>
      </c>
      <c r="W237" s="7"/>
      <c r="X237" s="7" t="s">
        <v>26</v>
      </c>
      <c r="Y237" s="31" t="s">
        <v>165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3" t="s">
        <v>953</v>
      </c>
      <c r="C238" s="4" t="s">
        <v>954</v>
      </c>
      <c r="D238" s="7" t="s">
        <v>18</v>
      </c>
      <c r="E238" s="7" t="s">
        <v>19</v>
      </c>
      <c r="F238" s="7" t="s">
        <v>72</v>
      </c>
      <c r="G238" s="7" t="e">
        <f t="shared" ca="1" si="0"/>
        <v>#NAME?</v>
      </c>
      <c r="H238" s="26" t="s">
        <v>161</v>
      </c>
      <c r="I238" s="26" t="s">
        <v>24</v>
      </c>
      <c r="J238" s="7" t="str">
        <f t="shared" si="11"/>
        <v>Não</v>
      </c>
      <c r="K238" s="27">
        <v>45056</v>
      </c>
      <c r="L238" s="27">
        <v>45061</v>
      </c>
      <c r="M238" s="7" t="s">
        <v>955</v>
      </c>
      <c r="N238" s="28">
        <v>0.02</v>
      </c>
      <c r="O238" s="7" t="s">
        <v>201</v>
      </c>
      <c r="P238" s="29">
        <v>0.2</v>
      </c>
      <c r="Q238" s="47"/>
      <c r="R238" s="30"/>
      <c r="S238" s="7" t="s">
        <v>163</v>
      </c>
      <c r="T238" s="7" t="s">
        <v>956</v>
      </c>
      <c r="U238" s="7" t="s">
        <v>77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14" t="s">
        <v>953</v>
      </c>
      <c r="C239" s="4" t="s">
        <v>957</v>
      </c>
      <c r="D239" s="7" t="s">
        <v>18</v>
      </c>
      <c r="E239" s="7" t="s">
        <v>19</v>
      </c>
      <c r="F239" s="7" t="s">
        <v>72</v>
      </c>
      <c r="G239" s="7" t="e">
        <f t="shared" ca="1" si="0"/>
        <v>#NAME?</v>
      </c>
      <c r="H239" s="26" t="s">
        <v>161</v>
      </c>
      <c r="I239" s="26" t="s">
        <v>24</v>
      </c>
      <c r="J239" s="7" t="str">
        <f t="shared" si="11"/>
        <v>Não</v>
      </c>
      <c r="K239" s="27">
        <v>45056</v>
      </c>
      <c r="L239" s="27">
        <v>45061</v>
      </c>
      <c r="M239" s="7" t="s">
        <v>23</v>
      </c>
      <c r="N239" s="28">
        <v>1.2E-2</v>
      </c>
      <c r="O239" s="7" t="s">
        <v>24</v>
      </c>
      <c r="P239" s="29">
        <v>0</v>
      </c>
      <c r="Q239" s="47"/>
      <c r="R239" s="30"/>
      <c r="S239" s="7" t="s">
        <v>163</v>
      </c>
      <c r="T239" s="7" t="s">
        <v>956</v>
      </c>
      <c r="U239" s="7" t="s">
        <v>77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14" t="s">
        <v>958</v>
      </c>
      <c r="C240" s="50" t="s">
        <v>959</v>
      </c>
      <c r="D240" s="7" t="s">
        <v>18</v>
      </c>
      <c r="E240" s="7" t="s">
        <v>42</v>
      </c>
      <c r="F240" s="7" t="s">
        <v>90</v>
      </c>
      <c r="G240" s="7" t="e">
        <f t="shared" ca="1" si="0"/>
        <v>#NAME?</v>
      </c>
      <c r="H240" s="26" t="s">
        <v>170</v>
      </c>
      <c r="I240" s="26" t="s">
        <v>24</v>
      </c>
      <c r="J240" s="7" t="str">
        <f t="shared" si="11"/>
        <v>Sim</v>
      </c>
      <c r="K240" s="27">
        <v>45642</v>
      </c>
      <c r="L240" s="27"/>
      <c r="M240" s="7" t="s">
        <v>23</v>
      </c>
      <c r="N240" s="28">
        <v>1.2E-2</v>
      </c>
      <c r="O240" s="7" t="s">
        <v>24</v>
      </c>
      <c r="P240" s="29">
        <v>0</v>
      </c>
      <c r="Q240" s="47" t="s">
        <v>960</v>
      </c>
      <c r="R240" s="30"/>
      <c r="S240" s="7" t="s">
        <v>163</v>
      </c>
      <c r="T240" s="7" t="s">
        <v>961</v>
      </c>
      <c r="U240" s="7" t="s">
        <v>42</v>
      </c>
      <c r="V240" s="26" t="e">
        <f t="shared" ca="1" si="2"/>
        <v>#NAME?</v>
      </c>
      <c r="W240" s="7"/>
      <c r="X240" s="7" t="s">
        <v>39</v>
      </c>
      <c r="Y240" s="31"/>
      <c r="Z240" s="32"/>
      <c r="AA240" s="91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962</v>
      </c>
      <c r="C241" s="50" t="s">
        <v>963</v>
      </c>
      <c r="D241" s="7" t="s">
        <v>18</v>
      </c>
      <c r="E241" s="7" t="s">
        <v>42</v>
      </c>
      <c r="F241" s="7" t="s">
        <v>90</v>
      </c>
      <c r="G241" s="7" t="e">
        <f t="shared" ca="1" si="0"/>
        <v>#NAME?</v>
      </c>
      <c r="H241" s="26" t="s">
        <v>179</v>
      </c>
      <c r="I241" s="26" t="s">
        <v>245</v>
      </c>
      <c r="J241" s="7" t="str">
        <f t="shared" si="11"/>
        <v>Não</v>
      </c>
      <c r="K241" s="27">
        <v>45026</v>
      </c>
      <c r="L241" s="27"/>
      <c r="M241" s="7" t="s">
        <v>964</v>
      </c>
      <c r="N241" s="28">
        <v>7.0000000000000001E-3</v>
      </c>
      <c r="O241" s="7" t="s">
        <v>24</v>
      </c>
      <c r="P241" s="29">
        <v>0</v>
      </c>
      <c r="Q241" s="30"/>
      <c r="R241" s="30"/>
      <c r="S241" s="7" t="s">
        <v>163</v>
      </c>
      <c r="T241" s="7" t="s">
        <v>965</v>
      </c>
      <c r="U241" s="7" t="s">
        <v>42</v>
      </c>
      <c r="V241" s="26" t="e">
        <f t="shared" ca="1" si="2"/>
        <v>#NAME?</v>
      </c>
      <c r="W241" s="7"/>
      <c r="X241" s="7"/>
      <c r="Y241" s="31" t="s">
        <v>165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966</v>
      </c>
      <c r="C242" s="4" t="s">
        <v>967</v>
      </c>
      <c r="D242" s="7" t="s">
        <v>159</v>
      </c>
      <c r="E242" s="7" t="s">
        <v>32</v>
      </c>
      <c r="F242" s="7" t="s">
        <v>160</v>
      </c>
      <c r="G242" s="7" t="e">
        <f t="shared" ca="1" si="0"/>
        <v>#NAME?</v>
      </c>
      <c r="H242" s="26" t="s">
        <v>161</v>
      </c>
      <c r="I242" s="26" t="s">
        <v>24</v>
      </c>
      <c r="J242" s="7" t="str">
        <f t="shared" si="11"/>
        <v>Não</v>
      </c>
      <c r="K242" s="27">
        <v>45155</v>
      </c>
      <c r="L242" s="27">
        <v>45513</v>
      </c>
      <c r="M242" s="7" t="s">
        <v>968</v>
      </c>
      <c r="N242" s="28">
        <v>7.0000000000000001E-3</v>
      </c>
      <c r="O242" s="7" t="s">
        <v>24</v>
      </c>
      <c r="P242" s="29">
        <v>0</v>
      </c>
      <c r="Q242" s="30"/>
      <c r="R242" s="30" t="s">
        <v>778</v>
      </c>
      <c r="S242" s="7" t="s">
        <v>163</v>
      </c>
      <c r="T242" s="7" t="s">
        <v>969</v>
      </c>
      <c r="U242" s="7" t="s">
        <v>970</v>
      </c>
      <c r="V242" s="26" t="e">
        <f t="shared" ca="1" si="2"/>
        <v>#NAME?</v>
      </c>
      <c r="W242" s="7"/>
      <c r="X242" s="7"/>
      <c r="Y242" s="31" t="s">
        <v>165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971</v>
      </c>
      <c r="C243" s="4" t="s">
        <v>972</v>
      </c>
      <c r="D243" s="7" t="s">
        <v>18</v>
      </c>
      <c r="E243" s="7" t="s">
        <v>42</v>
      </c>
      <c r="F243" s="7" t="s">
        <v>48</v>
      </c>
      <c r="G243" s="7" t="e">
        <f t="shared" ca="1" si="0"/>
        <v>#NAME?</v>
      </c>
      <c r="H243" s="26" t="s">
        <v>170</v>
      </c>
      <c r="I243" s="26" t="s">
        <v>24</v>
      </c>
      <c r="J243" s="7" t="s">
        <v>199</v>
      </c>
      <c r="K243" s="27">
        <v>45427</v>
      </c>
      <c r="L243" s="27"/>
      <c r="M243" s="7" t="s">
        <v>315</v>
      </c>
      <c r="N243" s="28">
        <v>0.01</v>
      </c>
      <c r="O243" s="7" t="s">
        <v>99</v>
      </c>
      <c r="P243" s="29">
        <v>0.1</v>
      </c>
      <c r="Q243" s="30"/>
      <c r="R243" s="30"/>
      <c r="S243" s="7" t="s">
        <v>163</v>
      </c>
      <c r="T243" s="7" t="s">
        <v>973</v>
      </c>
      <c r="U243" s="7" t="s">
        <v>42</v>
      </c>
      <c r="V243" s="26" t="e">
        <f t="shared" ca="1" si="2"/>
        <v>#NAME?</v>
      </c>
      <c r="W243" s="7"/>
      <c r="X243" s="7"/>
      <c r="Y243" s="31" t="s">
        <v>165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971</v>
      </c>
      <c r="C244" s="4" t="s">
        <v>974</v>
      </c>
      <c r="D244" s="7" t="s">
        <v>18</v>
      </c>
      <c r="E244" s="7" t="s">
        <v>42</v>
      </c>
      <c r="F244" s="7" t="s">
        <v>48</v>
      </c>
      <c r="G244" s="7" t="e">
        <f t="shared" ca="1" si="0"/>
        <v>#NAME?</v>
      </c>
      <c r="H244" s="26" t="s">
        <v>179</v>
      </c>
      <c r="I244" s="26" t="s">
        <v>205</v>
      </c>
      <c r="J244" s="7" t="s">
        <v>199</v>
      </c>
      <c r="K244" s="27">
        <v>45393</v>
      </c>
      <c r="L244" s="27"/>
      <c r="M244" s="7" t="s">
        <v>665</v>
      </c>
      <c r="N244" s="28">
        <v>0</v>
      </c>
      <c r="O244" s="7" t="s">
        <v>24</v>
      </c>
      <c r="P244" s="29">
        <v>0</v>
      </c>
      <c r="Q244" s="30"/>
      <c r="R244" s="30"/>
      <c r="S244" s="7" t="s">
        <v>163</v>
      </c>
      <c r="T244" s="7" t="s">
        <v>973</v>
      </c>
      <c r="U244" s="7" t="s">
        <v>42</v>
      </c>
      <c r="V244" s="26" t="e">
        <f t="shared" ca="1" si="2"/>
        <v>#NAME?</v>
      </c>
      <c r="W244" s="7"/>
      <c r="X244" s="7"/>
      <c r="Y244" s="31" t="s">
        <v>165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975</v>
      </c>
      <c r="C245" s="95" t="s">
        <v>976</v>
      </c>
      <c r="D245" s="7" t="s">
        <v>18</v>
      </c>
      <c r="E245" s="7" t="s">
        <v>42</v>
      </c>
      <c r="F245" s="7" t="s">
        <v>520</v>
      </c>
      <c r="G245" s="7" t="e">
        <f t="shared" ca="1" si="0"/>
        <v>#NAME?</v>
      </c>
      <c r="H245" s="26" t="s">
        <v>170</v>
      </c>
      <c r="I245" s="26" t="s">
        <v>24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521</v>
      </c>
      <c r="N245" s="28">
        <v>7.0000000000000001E-3</v>
      </c>
      <c r="O245" s="7" t="s">
        <v>24</v>
      </c>
      <c r="P245" s="29">
        <v>0</v>
      </c>
      <c r="Q245" s="47"/>
      <c r="R245" s="30"/>
      <c r="S245" s="7" t="s">
        <v>207</v>
      </c>
      <c r="T245" s="7" t="s">
        <v>977</v>
      </c>
      <c r="U245" s="7" t="s">
        <v>325</v>
      </c>
      <c r="V245" s="26" t="e">
        <f t="shared" ca="1" si="2"/>
        <v>#NAME?</v>
      </c>
      <c r="W245" s="7"/>
      <c r="X245" s="7"/>
      <c r="Y245" s="31" t="s">
        <v>165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978</v>
      </c>
      <c r="C246" s="4" t="s">
        <v>979</v>
      </c>
      <c r="D246" s="7" t="s">
        <v>18</v>
      </c>
      <c r="E246" s="7" t="s">
        <v>42</v>
      </c>
      <c r="F246" s="7" t="s">
        <v>90</v>
      </c>
      <c r="G246" s="7" t="e">
        <f t="shared" ca="1" si="0"/>
        <v>#NAME?</v>
      </c>
      <c r="H246" s="26" t="s">
        <v>170</v>
      </c>
      <c r="I246" s="26" t="s">
        <v>24</v>
      </c>
      <c r="J246" s="7" t="str">
        <f t="shared" si="12"/>
        <v>Não</v>
      </c>
      <c r="K246" s="27">
        <v>44960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207</v>
      </c>
      <c r="T246" s="7" t="s">
        <v>980</v>
      </c>
      <c r="U246" s="7" t="s">
        <v>42</v>
      </c>
      <c r="V246" s="26" t="e">
        <f t="shared" ca="1" si="2"/>
        <v>#NAME?</v>
      </c>
      <c r="W246" s="7"/>
      <c r="X246" s="7"/>
      <c r="Y246" s="31" t="s">
        <v>279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981</v>
      </c>
      <c r="C247" s="4" t="s">
        <v>982</v>
      </c>
      <c r="D247" s="7" t="s">
        <v>18</v>
      </c>
      <c r="E247" s="7" t="s">
        <v>42</v>
      </c>
      <c r="F247" s="7" t="s">
        <v>90</v>
      </c>
      <c r="G247" s="7" t="e">
        <f t="shared" ca="1" si="0"/>
        <v>#NAME?</v>
      </c>
      <c r="H247" s="26" t="s">
        <v>300</v>
      </c>
      <c r="I247" s="26" t="s">
        <v>24</v>
      </c>
      <c r="J247" s="7" t="str">
        <f t="shared" si="12"/>
        <v>Não</v>
      </c>
      <c r="K247" s="27">
        <v>45685</v>
      </c>
      <c r="L247" s="7"/>
      <c r="M247" s="7" t="s">
        <v>23</v>
      </c>
      <c r="N247" s="28">
        <v>1.2E-2</v>
      </c>
      <c r="O247" s="7" t="s">
        <v>24</v>
      </c>
      <c r="P247" s="29">
        <v>0</v>
      </c>
      <c r="Q247" s="30"/>
      <c r="R247" s="30"/>
      <c r="S247" s="7" t="s">
        <v>163</v>
      </c>
      <c r="T247" s="7" t="s">
        <v>983</v>
      </c>
      <c r="U247" s="7" t="s">
        <v>42</v>
      </c>
      <c r="V247" s="26" t="e">
        <f t="shared" ca="1" si="2"/>
        <v>#NAME?</v>
      </c>
      <c r="W247" s="7"/>
      <c r="X247" s="7" t="s">
        <v>39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984</v>
      </c>
      <c r="C248" s="4" t="s">
        <v>985</v>
      </c>
      <c r="D248" s="7" t="s">
        <v>18</v>
      </c>
      <c r="E248" s="7" t="s">
        <v>42</v>
      </c>
      <c r="F248" s="7" t="s">
        <v>308</v>
      </c>
      <c r="G248" s="7" t="e">
        <f t="shared" ca="1" si="0"/>
        <v>#NAME?</v>
      </c>
      <c r="H248" s="26" t="s">
        <v>170</v>
      </c>
      <c r="I248" s="26" t="s">
        <v>24</v>
      </c>
      <c r="J248" s="7" t="str">
        <f t="shared" si="12"/>
        <v>Não</v>
      </c>
      <c r="K248" s="27">
        <v>45035</v>
      </c>
      <c r="L248" s="7"/>
      <c r="M248" s="7" t="s">
        <v>23</v>
      </c>
      <c r="N248" s="28">
        <v>1.2E-2</v>
      </c>
      <c r="O248" s="7" t="s">
        <v>24</v>
      </c>
      <c r="P248" s="29">
        <v>0</v>
      </c>
      <c r="Q248" s="30"/>
      <c r="R248" s="30"/>
      <c r="S248" s="7" t="s">
        <v>163</v>
      </c>
      <c r="T248" s="7" t="s">
        <v>986</v>
      </c>
      <c r="U248" s="7" t="s">
        <v>42</v>
      </c>
      <c r="V248" s="26" t="e">
        <f t="shared" ca="1" si="2"/>
        <v>#NAME?</v>
      </c>
      <c r="W248" s="7"/>
      <c r="X248" s="7"/>
      <c r="Y248" s="31" t="s">
        <v>279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987</v>
      </c>
      <c r="C249" s="4" t="s">
        <v>988</v>
      </c>
      <c r="D249" s="7" t="s">
        <v>159</v>
      </c>
      <c r="E249" s="7" t="s">
        <v>32</v>
      </c>
      <c r="F249" s="7" t="s">
        <v>226</v>
      </c>
      <c r="G249" s="7" t="e">
        <f t="shared" ca="1" si="0"/>
        <v>#NAME?</v>
      </c>
      <c r="H249" s="26" t="s">
        <v>161</v>
      </c>
      <c r="I249" s="26" t="s">
        <v>24</v>
      </c>
      <c r="J249" s="7" t="str">
        <f t="shared" si="12"/>
        <v>Não</v>
      </c>
      <c r="K249" s="27">
        <v>45575</v>
      </c>
      <c r="L249" s="79">
        <v>45589</v>
      </c>
      <c r="M249" s="7" t="s">
        <v>227</v>
      </c>
      <c r="N249" s="28">
        <v>3.0000000000000001E-3</v>
      </c>
      <c r="O249" s="7" t="s">
        <v>24</v>
      </c>
      <c r="P249" s="29">
        <v>0</v>
      </c>
      <c r="Q249" s="30"/>
      <c r="R249" s="30"/>
      <c r="S249" s="7" t="s">
        <v>163</v>
      </c>
      <c r="T249" s="7" t="s">
        <v>989</v>
      </c>
      <c r="U249" s="7" t="s">
        <v>230</v>
      </c>
      <c r="V249" s="26" t="e">
        <f t="shared" ca="1" si="2"/>
        <v>#NAME?</v>
      </c>
      <c r="W249" s="7"/>
      <c r="X249" s="7" t="s">
        <v>26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990</v>
      </c>
      <c r="C250" s="4" t="s">
        <v>991</v>
      </c>
      <c r="D250" s="7" t="s">
        <v>18</v>
      </c>
      <c r="E250" s="7" t="s">
        <v>32</v>
      </c>
      <c r="F250" s="7" t="s">
        <v>255</v>
      </c>
      <c r="G250" s="7" t="e">
        <f t="shared" ca="1" si="0"/>
        <v>#NAME?</v>
      </c>
      <c r="H250" s="26" t="s">
        <v>170</v>
      </c>
      <c r="I250" s="26" t="s">
        <v>24</v>
      </c>
      <c r="J250" s="7" t="str">
        <f t="shared" si="12"/>
        <v>Não</v>
      </c>
      <c r="K250" s="27">
        <v>44977</v>
      </c>
      <c r="L250" s="7"/>
      <c r="M250" s="7" t="s">
        <v>75</v>
      </c>
      <c r="N250" s="28">
        <v>1.2E-2</v>
      </c>
      <c r="O250" s="7" t="s">
        <v>24</v>
      </c>
      <c r="P250" s="29">
        <v>0</v>
      </c>
      <c r="Q250" s="30"/>
      <c r="R250" s="39" t="s">
        <v>992</v>
      </c>
      <c r="S250" s="7" t="s">
        <v>163</v>
      </c>
      <c r="T250" s="7" t="s">
        <v>993</v>
      </c>
      <c r="U250" s="7" t="s">
        <v>32</v>
      </c>
      <c r="V250" s="26" t="e">
        <f t="shared" ca="1" si="2"/>
        <v>#NAME?</v>
      </c>
      <c r="W250" s="7"/>
      <c r="X250" s="7" t="s">
        <v>186</v>
      </c>
      <c r="Y250" s="31" t="s">
        <v>165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990</v>
      </c>
      <c r="C251" s="4" t="s">
        <v>994</v>
      </c>
      <c r="D251" s="7" t="s">
        <v>18</v>
      </c>
      <c r="E251" s="7" t="s">
        <v>32</v>
      </c>
      <c r="F251" s="7" t="s">
        <v>255</v>
      </c>
      <c r="G251" s="7" t="e">
        <f t="shared" ca="1" si="0"/>
        <v>#NAME?</v>
      </c>
      <c r="H251" s="26" t="s">
        <v>170</v>
      </c>
      <c r="I251" s="26" t="s">
        <v>24</v>
      </c>
      <c r="J251" s="7" t="str">
        <f t="shared" si="12"/>
        <v>Não</v>
      </c>
      <c r="K251" s="27">
        <v>44991</v>
      </c>
      <c r="L251" s="7"/>
      <c r="M251" s="7" t="s">
        <v>23</v>
      </c>
      <c r="N251" s="28">
        <v>0.01</v>
      </c>
      <c r="O251" s="7" t="s">
        <v>24</v>
      </c>
      <c r="P251" s="29">
        <v>0</v>
      </c>
      <c r="Q251" s="30"/>
      <c r="R251" s="30"/>
      <c r="S251" s="7" t="s">
        <v>163</v>
      </c>
      <c r="T251" s="7" t="s">
        <v>993</v>
      </c>
      <c r="U251" s="7" t="s">
        <v>32</v>
      </c>
      <c r="V251" s="26" t="e">
        <f t="shared" ca="1" si="2"/>
        <v>#NAME?</v>
      </c>
      <c r="W251" s="7"/>
      <c r="X251" s="7" t="s">
        <v>186</v>
      </c>
      <c r="Y251" s="31" t="s">
        <v>165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990</v>
      </c>
      <c r="C252" s="4" t="s">
        <v>995</v>
      </c>
      <c r="D252" s="7" t="s">
        <v>18</v>
      </c>
      <c r="E252" s="7" t="s">
        <v>32</v>
      </c>
      <c r="F252" s="7" t="s">
        <v>255</v>
      </c>
      <c r="G252" s="7" t="e">
        <f t="shared" ca="1" si="0"/>
        <v>#NAME?</v>
      </c>
      <c r="H252" s="26" t="s">
        <v>170</v>
      </c>
      <c r="I252" s="26" t="s">
        <v>24</v>
      </c>
      <c r="J252" s="7" t="str">
        <f t="shared" si="12"/>
        <v>Não</v>
      </c>
      <c r="K252" s="27">
        <v>45022</v>
      </c>
      <c r="L252" s="7"/>
      <c r="M252" s="7" t="s">
        <v>551</v>
      </c>
      <c r="N252" s="28">
        <v>2.5000000000000001E-2</v>
      </c>
      <c r="O252" s="7" t="s">
        <v>996</v>
      </c>
      <c r="P252" s="29">
        <v>0.2</v>
      </c>
      <c r="Q252" s="30"/>
      <c r="R252" s="39" t="s">
        <v>997</v>
      </c>
      <c r="S252" s="7" t="s">
        <v>163</v>
      </c>
      <c r="T252" s="7" t="s">
        <v>993</v>
      </c>
      <c r="U252" s="7" t="s">
        <v>32</v>
      </c>
      <c r="V252" s="26" t="e">
        <f t="shared" ca="1" si="2"/>
        <v>#NAME?</v>
      </c>
      <c r="W252" s="7"/>
      <c r="X252" s="7" t="s">
        <v>186</v>
      </c>
      <c r="Y252" s="31" t="s">
        <v>165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990</v>
      </c>
      <c r="C253" s="4" t="s">
        <v>998</v>
      </c>
      <c r="D253" s="7" t="s">
        <v>18</v>
      </c>
      <c r="E253" s="7" t="s">
        <v>32</v>
      </c>
      <c r="F253" s="7" t="s">
        <v>255</v>
      </c>
      <c r="G253" s="7" t="e">
        <f t="shared" ca="1" si="0"/>
        <v>#NAME?</v>
      </c>
      <c r="H253" s="26" t="s">
        <v>179</v>
      </c>
      <c r="I253" s="26" t="s">
        <v>205</v>
      </c>
      <c r="J253" s="7" t="str">
        <f t="shared" si="12"/>
        <v>Não</v>
      </c>
      <c r="K253" s="27">
        <v>44972</v>
      </c>
      <c r="L253" s="7"/>
      <c r="M253" s="9" t="s">
        <v>227</v>
      </c>
      <c r="N253" s="28">
        <v>0</v>
      </c>
      <c r="O253" s="7" t="s">
        <v>24</v>
      </c>
      <c r="P253" s="29">
        <v>0</v>
      </c>
      <c r="Q253" s="30"/>
      <c r="R253" s="39" t="s">
        <v>999</v>
      </c>
      <c r="S253" s="7" t="s">
        <v>163</v>
      </c>
      <c r="T253" s="7" t="s">
        <v>993</v>
      </c>
      <c r="U253" s="7" t="s">
        <v>32</v>
      </c>
      <c r="V253" s="26" t="e">
        <f t="shared" ca="1" si="2"/>
        <v>#NAME?</v>
      </c>
      <c r="W253" s="7"/>
      <c r="X253" s="7" t="s">
        <v>186</v>
      </c>
      <c r="Y253" s="31" t="s">
        <v>165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1000</v>
      </c>
      <c r="C254" s="38" t="s">
        <v>1001</v>
      </c>
      <c r="D254" s="7" t="s">
        <v>57</v>
      </c>
      <c r="E254" s="7" t="s">
        <v>32</v>
      </c>
      <c r="F254" s="7" t="s">
        <v>423</v>
      </c>
      <c r="G254" s="7" t="e">
        <f t="shared" ca="1" si="0"/>
        <v>#NAME?</v>
      </c>
      <c r="H254" s="26" t="s">
        <v>170</v>
      </c>
      <c r="I254" s="26" t="s">
        <v>24</v>
      </c>
      <c r="J254" s="7" t="str">
        <f t="shared" si="12"/>
        <v>Sim</v>
      </c>
      <c r="K254" s="27">
        <v>45345</v>
      </c>
      <c r="L254" s="7"/>
      <c r="M254" s="9" t="s">
        <v>23</v>
      </c>
      <c r="N254" s="10">
        <v>1.2E-2</v>
      </c>
      <c r="O254" s="7" t="s">
        <v>24</v>
      </c>
      <c r="P254" s="29">
        <v>0</v>
      </c>
      <c r="Q254" s="39" t="s">
        <v>1002</v>
      </c>
      <c r="R254" s="30"/>
      <c r="S254" s="7" t="s">
        <v>163</v>
      </c>
      <c r="T254" s="6" t="s">
        <v>1003</v>
      </c>
      <c r="U254" s="7" t="s">
        <v>32</v>
      </c>
      <c r="V254" s="26" t="e">
        <f t="shared" ca="1" si="2"/>
        <v>#NAME?</v>
      </c>
      <c r="W254" s="7"/>
      <c r="X254" s="7"/>
      <c r="Y254" s="31" t="s">
        <v>165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1004</v>
      </c>
      <c r="C255" s="38" t="s">
        <v>1005</v>
      </c>
      <c r="D255" s="7" t="s">
        <v>18</v>
      </c>
      <c r="E255" s="7" t="s">
        <v>42</v>
      </c>
      <c r="F255" s="7" t="s">
        <v>52</v>
      </c>
      <c r="G255" s="7" t="e">
        <f t="shared" ca="1" si="0"/>
        <v>#NAME?</v>
      </c>
      <c r="H255" s="26" t="s">
        <v>170</v>
      </c>
      <c r="I255" s="26" t="s">
        <v>24</v>
      </c>
      <c r="J255" s="7" t="str">
        <f t="shared" si="12"/>
        <v>Sim</v>
      </c>
      <c r="K255" s="27">
        <v>45586</v>
      </c>
      <c r="L255" s="7"/>
      <c r="M255" s="9" t="s">
        <v>23</v>
      </c>
      <c r="N255" s="10">
        <v>1.2E-2</v>
      </c>
      <c r="O255" s="7" t="s">
        <v>24</v>
      </c>
      <c r="P255" s="29">
        <v>0</v>
      </c>
      <c r="Q255" s="39" t="s">
        <v>1006</v>
      </c>
      <c r="R255" s="30"/>
      <c r="S255" s="7" t="s">
        <v>163</v>
      </c>
      <c r="T255" s="6" t="s">
        <v>1007</v>
      </c>
      <c r="U255" s="7" t="s">
        <v>42</v>
      </c>
      <c r="V255" s="26" t="e">
        <f t="shared" ca="1" si="2"/>
        <v>#NAME?</v>
      </c>
      <c r="W255" s="7"/>
      <c r="X255" s="7" t="s">
        <v>26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3" t="s">
        <v>1008</v>
      </c>
      <c r="C256" s="4" t="s">
        <v>1009</v>
      </c>
      <c r="D256" s="7" t="s">
        <v>159</v>
      </c>
      <c r="E256" s="7" t="s">
        <v>32</v>
      </c>
      <c r="F256" s="7" t="s">
        <v>1010</v>
      </c>
      <c r="G256" s="7" t="e">
        <f t="shared" ca="1" si="0"/>
        <v>#NAME?</v>
      </c>
      <c r="H256" s="26" t="s">
        <v>161</v>
      </c>
      <c r="I256" s="26" t="s">
        <v>24</v>
      </c>
      <c r="J256" s="7" t="str">
        <f t="shared" si="12"/>
        <v>Não</v>
      </c>
      <c r="K256" s="27">
        <v>45070</v>
      </c>
      <c r="L256" s="27">
        <v>45121</v>
      </c>
      <c r="M256" s="7" t="s">
        <v>221</v>
      </c>
      <c r="N256" s="28">
        <v>1.6E-2</v>
      </c>
      <c r="O256" s="7" t="s">
        <v>99</v>
      </c>
      <c r="P256" s="29">
        <v>0.1</v>
      </c>
      <c r="Q256" s="47"/>
      <c r="R256" s="30"/>
      <c r="S256" s="7" t="s">
        <v>163</v>
      </c>
      <c r="T256" s="7" t="s">
        <v>1011</v>
      </c>
      <c r="U256" s="7" t="s">
        <v>209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1012</v>
      </c>
      <c r="C257" s="4" t="s">
        <v>1013</v>
      </c>
      <c r="D257" s="7" t="s">
        <v>168</v>
      </c>
      <c r="E257" s="7" t="s">
        <v>42</v>
      </c>
      <c r="F257" s="7" t="s">
        <v>169</v>
      </c>
      <c r="G257" s="7" t="e">
        <f t="shared" ca="1" si="0"/>
        <v>#NAME?</v>
      </c>
      <c r="H257" s="26" t="s">
        <v>170</v>
      </c>
      <c r="I257" s="26" t="s">
        <v>24</v>
      </c>
      <c r="J257" s="7" t="str">
        <f t="shared" si="12"/>
        <v>Não</v>
      </c>
      <c r="K257" s="27">
        <v>45600</v>
      </c>
      <c r="L257" s="27"/>
      <c r="M257" s="7" t="s">
        <v>23</v>
      </c>
      <c r="N257" s="28">
        <v>1.2E-2</v>
      </c>
      <c r="O257" s="7" t="s">
        <v>24</v>
      </c>
      <c r="P257" s="29">
        <v>0</v>
      </c>
      <c r="Q257" s="47"/>
      <c r="R257" s="30"/>
      <c r="S257" s="7" t="s">
        <v>163</v>
      </c>
      <c r="T257" s="7" t="s">
        <v>1014</v>
      </c>
      <c r="U257" s="7" t="s">
        <v>209</v>
      </c>
      <c r="V257" s="26" t="e">
        <f t="shared" ca="1" si="2"/>
        <v>#NAME?</v>
      </c>
      <c r="W257" s="7"/>
      <c r="X257" s="7" t="s">
        <v>39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6" t="s">
        <v>1015</v>
      </c>
      <c r="C258" s="43" t="s">
        <v>1016</v>
      </c>
      <c r="D258" s="7" t="s">
        <v>18</v>
      </c>
      <c r="E258" s="7" t="s">
        <v>42</v>
      </c>
      <c r="F258" s="7" t="s">
        <v>90</v>
      </c>
      <c r="G258" s="7" t="e">
        <f t="shared" ref="G258:G512" ca="1" si="13">_xludf.IFS($BE$3:$BE$932&lt;=500000,"Breno",$BE$3:$BE$932&lt;=20000000,"Bruno",$BE$3:$BE$932="","")</f>
        <v>#NAME?</v>
      </c>
      <c r="H258" s="26" t="s">
        <v>179</v>
      </c>
      <c r="I258" s="26" t="s">
        <v>180</v>
      </c>
      <c r="J258" s="7" t="str">
        <f t="shared" si="12"/>
        <v>Não</v>
      </c>
      <c r="K258" s="27">
        <v>45204</v>
      </c>
      <c r="L258" s="27"/>
      <c r="M258" s="7" t="s">
        <v>23</v>
      </c>
      <c r="N258" s="28">
        <v>1.2E-2</v>
      </c>
      <c r="O258" s="7" t="s">
        <v>24</v>
      </c>
      <c r="P258" s="29">
        <v>0</v>
      </c>
      <c r="Q258" s="72"/>
      <c r="R258" s="30"/>
      <c r="S258" s="7" t="s">
        <v>163</v>
      </c>
      <c r="T258" s="7" t="s">
        <v>1017</v>
      </c>
      <c r="U258" s="7" t="s">
        <v>42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165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1018</v>
      </c>
      <c r="C259" s="4" t="s">
        <v>1019</v>
      </c>
      <c r="D259" s="7" t="s">
        <v>18</v>
      </c>
      <c r="E259" s="7" t="s">
        <v>42</v>
      </c>
      <c r="F259" s="7" t="s">
        <v>52</v>
      </c>
      <c r="G259" s="7" t="e">
        <f t="shared" ca="1" si="13"/>
        <v>#NAME?</v>
      </c>
      <c r="H259" s="26" t="s">
        <v>161</v>
      </c>
      <c r="I259" s="26" t="s">
        <v>24</v>
      </c>
      <c r="J259" s="7" t="str">
        <f t="shared" si="12"/>
        <v>Não</v>
      </c>
      <c r="K259" s="27">
        <v>44974</v>
      </c>
      <c r="L259" s="79">
        <v>45636</v>
      </c>
      <c r="M259" s="7" t="s">
        <v>23</v>
      </c>
      <c r="N259" s="28">
        <v>0.01</v>
      </c>
      <c r="O259" s="7" t="s">
        <v>24</v>
      </c>
      <c r="P259" s="29">
        <v>0</v>
      </c>
      <c r="Q259" s="30"/>
      <c r="R259" s="30"/>
      <c r="S259" s="7" t="s">
        <v>163</v>
      </c>
      <c r="T259" s="7" t="s">
        <v>1020</v>
      </c>
      <c r="U259" s="7" t="s">
        <v>42</v>
      </c>
      <c r="V259" s="26" t="e">
        <f t="shared" ca="1" si="14"/>
        <v>#NAME?</v>
      </c>
      <c r="W259" s="7"/>
      <c r="X259" s="7"/>
      <c r="Y259" s="31" t="s">
        <v>165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7" t="s">
        <v>17</v>
      </c>
      <c r="B260" s="42" t="s">
        <v>1021</v>
      </c>
      <c r="C260" s="43" t="s">
        <v>1022</v>
      </c>
      <c r="D260" s="98" t="s">
        <v>159</v>
      </c>
      <c r="E260" s="98" t="s">
        <v>32</v>
      </c>
      <c r="F260" s="98" t="s">
        <v>160</v>
      </c>
      <c r="G260" s="7" t="e">
        <f t="shared" ca="1" si="13"/>
        <v>#NAME?</v>
      </c>
      <c r="H260" s="99" t="s">
        <v>161</v>
      </c>
      <c r="I260" s="99" t="s">
        <v>24</v>
      </c>
      <c r="J260" s="7" t="str">
        <f t="shared" si="12"/>
        <v>Não</v>
      </c>
      <c r="K260" s="100">
        <v>45187</v>
      </c>
      <c r="L260" s="100">
        <v>45530</v>
      </c>
      <c r="M260" s="98" t="s">
        <v>98</v>
      </c>
      <c r="N260" s="101">
        <v>0.01</v>
      </c>
      <c r="O260" s="98" t="s">
        <v>99</v>
      </c>
      <c r="P260" s="102">
        <v>0.1</v>
      </c>
      <c r="Q260" s="103"/>
      <c r="R260" s="103"/>
      <c r="S260" s="98" t="s">
        <v>163</v>
      </c>
      <c r="T260" s="98" t="s">
        <v>1023</v>
      </c>
      <c r="U260" s="98" t="s">
        <v>32</v>
      </c>
      <c r="V260" s="26" t="e">
        <f t="shared" ca="1" si="14"/>
        <v>#NAME?</v>
      </c>
      <c r="W260" s="98"/>
      <c r="X260" s="98"/>
      <c r="Y260" s="104" t="s">
        <v>279</v>
      </c>
      <c r="Z260" s="105"/>
      <c r="AA260" s="106">
        <v>45187</v>
      </c>
      <c r="AB260" s="107">
        <v>49075100011354</v>
      </c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>
        <v>0</v>
      </c>
      <c r="AO260" s="105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3" t="s">
        <v>1024</v>
      </c>
      <c r="C261" s="4" t="s">
        <v>1025</v>
      </c>
      <c r="D261" s="7" t="s">
        <v>18</v>
      </c>
      <c r="E261" s="7" t="s">
        <v>19</v>
      </c>
      <c r="F261" s="7" t="s">
        <v>72</v>
      </c>
      <c r="G261" s="7" t="e">
        <f t="shared" ca="1" si="13"/>
        <v>#NAME?</v>
      </c>
      <c r="H261" s="26" t="s">
        <v>170</v>
      </c>
      <c r="I261" s="26" t="s">
        <v>24</v>
      </c>
      <c r="J261" s="7" t="str">
        <f t="shared" si="12"/>
        <v>Não</v>
      </c>
      <c r="K261" s="27">
        <v>45071</v>
      </c>
      <c r="L261" s="7"/>
      <c r="M261" s="7" t="s">
        <v>98</v>
      </c>
      <c r="N261" s="28">
        <v>1.2E-2</v>
      </c>
      <c r="O261" s="7" t="s">
        <v>24</v>
      </c>
      <c r="P261" s="29">
        <v>0</v>
      </c>
      <c r="Q261" s="47"/>
      <c r="R261" s="30" t="s">
        <v>1026</v>
      </c>
      <c r="S261" s="7" t="s">
        <v>163</v>
      </c>
      <c r="T261" s="7" t="s">
        <v>1027</v>
      </c>
      <c r="U261" s="7" t="s">
        <v>77</v>
      </c>
      <c r="V261" s="26" t="e">
        <f t="shared" ca="1" si="14"/>
        <v>#NAME?</v>
      </c>
      <c r="W261" s="7"/>
      <c r="X261" s="7"/>
      <c r="Y261" s="31" t="s">
        <v>165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14" t="s">
        <v>1028</v>
      </c>
      <c r="C262" s="4" t="s">
        <v>1029</v>
      </c>
      <c r="D262" s="7" t="s">
        <v>18</v>
      </c>
      <c r="E262" s="7" t="s">
        <v>19</v>
      </c>
      <c r="F262" s="7" t="s">
        <v>20</v>
      </c>
      <c r="G262" s="7" t="e">
        <f t="shared" ca="1" si="13"/>
        <v>#NAME?</v>
      </c>
      <c r="H262" s="26" t="s">
        <v>161</v>
      </c>
      <c r="I262" s="26" t="s">
        <v>24</v>
      </c>
      <c r="J262" s="7" t="str">
        <f t="shared" si="12"/>
        <v>Não</v>
      </c>
      <c r="K262" s="27">
        <v>45042</v>
      </c>
      <c r="L262" s="79">
        <v>45588</v>
      </c>
      <c r="M262" s="7" t="s">
        <v>381</v>
      </c>
      <c r="N262" s="28">
        <v>0.02</v>
      </c>
      <c r="O262" s="7" t="s">
        <v>99</v>
      </c>
      <c r="P262" s="29">
        <v>0.2</v>
      </c>
      <c r="Q262" s="30"/>
      <c r="R262" s="30"/>
      <c r="S262" s="7" t="s">
        <v>163</v>
      </c>
      <c r="T262" s="7" t="s">
        <v>1030</v>
      </c>
      <c r="U262" s="7" t="s">
        <v>77</v>
      </c>
      <c r="V262" s="26" t="e">
        <f t="shared" ca="1" si="14"/>
        <v>#NAME?</v>
      </c>
      <c r="W262" s="7"/>
      <c r="X262" s="7"/>
      <c r="Y262" s="31" t="s">
        <v>165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14" t="s">
        <v>1028</v>
      </c>
      <c r="C263" s="48" t="s">
        <v>1031</v>
      </c>
      <c r="D263" s="7" t="s">
        <v>18</v>
      </c>
      <c r="E263" s="7" t="s">
        <v>19</v>
      </c>
      <c r="F263" s="7" t="s">
        <v>20</v>
      </c>
      <c r="G263" s="7" t="e">
        <f t="shared" ca="1" si="13"/>
        <v>#NAME?</v>
      </c>
      <c r="H263" s="26" t="s">
        <v>300</v>
      </c>
      <c r="I263" s="26" t="s">
        <v>24</v>
      </c>
      <c r="J263" s="7" t="str">
        <f t="shared" si="12"/>
        <v>Não</v>
      </c>
      <c r="K263" s="27">
        <v>45638</v>
      </c>
      <c r="L263" s="79"/>
      <c r="M263" s="7" t="s">
        <v>73</v>
      </c>
      <c r="N263" s="55">
        <v>1.4999999999999999E-2</v>
      </c>
      <c r="O263" s="56" t="s">
        <v>24</v>
      </c>
      <c r="P263" s="57">
        <v>0</v>
      </c>
      <c r="Q263" s="30"/>
      <c r="R263" s="30"/>
      <c r="S263" s="7" t="s">
        <v>163</v>
      </c>
      <c r="T263" s="7" t="s">
        <v>1030</v>
      </c>
      <c r="U263" s="7" t="s">
        <v>77</v>
      </c>
      <c r="V263" s="26" t="e">
        <f t="shared" ca="1" si="14"/>
        <v>#NAME?</v>
      </c>
      <c r="W263" s="7"/>
      <c r="X263" s="7" t="s">
        <v>26</v>
      </c>
      <c r="Y263" s="31"/>
      <c r="Z263" s="32"/>
      <c r="AA263" s="49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8" t="s">
        <v>1032</v>
      </c>
      <c r="C264" s="59" t="s">
        <v>1033</v>
      </c>
      <c r="D264" s="7" t="s">
        <v>18</v>
      </c>
      <c r="E264" s="7" t="s">
        <v>32</v>
      </c>
      <c r="F264" s="7" t="s">
        <v>1034</v>
      </c>
      <c r="G264" s="7" t="e">
        <f t="shared" ca="1" si="13"/>
        <v>#NAME?</v>
      </c>
      <c r="H264" s="26" t="s">
        <v>161</v>
      </c>
      <c r="I264" s="26" t="s">
        <v>24</v>
      </c>
      <c r="J264" s="7" t="str">
        <f t="shared" si="12"/>
        <v>Não</v>
      </c>
      <c r="K264" s="27">
        <v>45280</v>
      </c>
      <c r="L264" s="27">
        <v>45478</v>
      </c>
      <c r="M264" s="7" t="s">
        <v>23</v>
      </c>
      <c r="N264" s="60">
        <v>2.0000000000000001E-4</v>
      </c>
      <c r="O264" s="61" t="s">
        <v>24</v>
      </c>
      <c r="P264" s="62">
        <v>0</v>
      </c>
      <c r="Q264" s="30"/>
      <c r="R264" s="30" t="s">
        <v>1035</v>
      </c>
      <c r="S264" s="7" t="s">
        <v>163</v>
      </c>
      <c r="T264" s="7" t="s">
        <v>1036</v>
      </c>
      <c r="U264" s="7" t="s">
        <v>32</v>
      </c>
      <c r="V264" s="26" t="e">
        <f t="shared" ca="1" si="14"/>
        <v>#NAME?</v>
      </c>
      <c r="W264" s="7"/>
      <c r="X264" s="7"/>
      <c r="Y264" s="31" t="s">
        <v>507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1037</v>
      </c>
      <c r="C265" s="4" t="s">
        <v>1038</v>
      </c>
      <c r="D265" s="7" t="s">
        <v>159</v>
      </c>
      <c r="E265" s="7" t="s">
        <v>32</v>
      </c>
      <c r="F265" s="7" t="s">
        <v>160</v>
      </c>
      <c r="G265" s="7" t="e">
        <f t="shared" ca="1" si="13"/>
        <v>#NAME?</v>
      </c>
      <c r="H265" s="26" t="s">
        <v>161</v>
      </c>
      <c r="I265" s="26" t="s">
        <v>24</v>
      </c>
      <c r="J265" s="7" t="str">
        <f t="shared" si="12"/>
        <v>Não</v>
      </c>
      <c r="K265" s="27">
        <v>45105</v>
      </c>
      <c r="L265" s="27">
        <v>45524</v>
      </c>
      <c r="M265" s="7" t="s">
        <v>221</v>
      </c>
      <c r="N265" s="28">
        <v>1.2E-2</v>
      </c>
      <c r="O265" s="7" t="s">
        <v>99</v>
      </c>
      <c r="P265" s="29">
        <v>0.2</v>
      </c>
      <c r="Q265" s="47"/>
      <c r="R265" s="47" t="s">
        <v>1039</v>
      </c>
      <c r="S265" s="7" t="s">
        <v>163</v>
      </c>
      <c r="T265" s="7" t="s">
        <v>1040</v>
      </c>
      <c r="U265" s="7" t="s">
        <v>69</v>
      </c>
      <c r="V265" s="26" t="e">
        <f t="shared" ca="1" si="14"/>
        <v>#NAME?</v>
      </c>
      <c r="W265" s="7"/>
      <c r="X265" s="7"/>
      <c r="Y265" s="31" t="s">
        <v>165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1037</v>
      </c>
      <c r="C266" s="46" t="s">
        <v>1041</v>
      </c>
      <c r="D266" s="7" t="s">
        <v>159</v>
      </c>
      <c r="E266" s="7" t="s">
        <v>32</v>
      </c>
      <c r="F266" s="7" t="s">
        <v>160</v>
      </c>
      <c r="G266" s="7" t="e">
        <f t="shared" ca="1" si="13"/>
        <v>#NAME?</v>
      </c>
      <c r="H266" s="26" t="s">
        <v>161</v>
      </c>
      <c r="I266" s="26" t="s">
        <v>24</v>
      </c>
      <c r="J266" s="7" t="str">
        <f t="shared" si="12"/>
        <v>Não</v>
      </c>
      <c r="K266" s="27">
        <v>45365</v>
      </c>
      <c r="L266" s="27">
        <v>45524</v>
      </c>
      <c r="M266" s="7" t="s">
        <v>98</v>
      </c>
      <c r="N266" s="28">
        <v>1.4E-2</v>
      </c>
      <c r="O266" s="7" t="s">
        <v>99</v>
      </c>
      <c r="P266" s="29">
        <v>0.1</v>
      </c>
      <c r="Q266" s="47"/>
      <c r="R266" s="47" t="s">
        <v>1039</v>
      </c>
      <c r="S266" s="7" t="s">
        <v>163</v>
      </c>
      <c r="T266" s="12" t="s">
        <v>1040</v>
      </c>
      <c r="U266" s="7" t="s">
        <v>69</v>
      </c>
      <c r="V266" s="26" t="e">
        <f t="shared" ca="1" si="14"/>
        <v>#NAME?</v>
      </c>
      <c r="W266" s="7"/>
      <c r="X266" s="7"/>
      <c r="Y266" s="31" t="s">
        <v>165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3" t="s">
        <v>1042</v>
      </c>
      <c r="C267" s="4" t="s">
        <v>1043</v>
      </c>
      <c r="D267" s="7" t="s">
        <v>18</v>
      </c>
      <c r="E267" s="7" t="s">
        <v>209</v>
      </c>
      <c r="F267" s="7" t="s">
        <v>736</v>
      </c>
      <c r="G267" s="7" t="e">
        <f t="shared" ca="1" si="13"/>
        <v>#NAME?</v>
      </c>
      <c r="H267" s="26" t="s">
        <v>170</v>
      </c>
      <c r="I267" s="26" t="s">
        <v>24</v>
      </c>
      <c r="J267" s="7" t="str">
        <f t="shared" si="12"/>
        <v>Não</v>
      </c>
      <c r="K267" s="27">
        <v>45166</v>
      </c>
      <c r="L267" s="7"/>
      <c r="M267" s="7" t="s">
        <v>221</v>
      </c>
      <c r="N267" s="28">
        <v>1.4999999999999999E-2</v>
      </c>
      <c r="O267" s="7" t="s">
        <v>99</v>
      </c>
      <c r="P267" s="29">
        <v>0.1</v>
      </c>
      <c r="Q267" s="30"/>
      <c r="R267" s="30"/>
      <c r="S267" s="7" t="s">
        <v>163</v>
      </c>
      <c r="T267" s="7" t="s">
        <v>1044</v>
      </c>
      <c r="U267" s="7" t="s">
        <v>32</v>
      </c>
      <c r="V267" s="26" t="e">
        <f t="shared" ca="1" si="14"/>
        <v>#NAME?</v>
      </c>
      <c r="W267" s="7"/>
      <c r="X267" s="7"/>
      <c r="Y267" s="31" t="s">
        <v>165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3" t="s">
        <v>1045</v>
      </c>
      <c r="C268" s="4" t="s">
        <v>1046</v>
      </c>
      <c r="D268" s="7" t="s">
        <v>18</v>
      </c>
      <c r="E268" s="7" t="s">
        <v>19</v>
      </c>
      <c r="F268" s="7" t="s">
        <v>72</v>
      </c>
      <c r="G268" s="7" t="e">
        <f t="shared" ca="1" si="13"/>
        <v>#NAME?</v>
      </c>
      <c r="H268" s="26" t="s">
        <v>170</v>
      </c>
      <c r="I268" s="26" t="s">
        <v>24</v>
      </c>
      <c r="J268" s="7" t="str">
        <f t="shared" si="12"/>
        <v>Não</v>
      </c>
      <c r="K268" s="27">
        <v>45602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163</v>
      </c>
      <c r="T268" s="7" t="s">
        <v>1047</v>
      </c>
      <c r="U268" s="7" t="s">
        <v>77</v>
      </c>
      <c r="V268" s="26" t="e">
        <f t="shared" ca="1" si="14"/>
        <v>#NAME?</v>
      </c>
      <c r="W268" s="7"/>
      <c r="X268" s="7" t="s">
        <v>186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3" t="s">
        <v>1048</v>
      </c>
      <c r="C269" s="4" t="s">
        <v>1049</v>
      </c>
      <c r="D269" s="7" t="s">
        <v>159</v>
      </c>
      <c r="E269" s="7" t="s">
        <v>32</v>
      </c>
      <c r="F269" s="7" t="s">
        <v>1050</v>
      </c>
      <c r="G269" s="7" t="e">
        <f t="shared" ca="1" si="13"/>
        <v>#NAME?</v>
      </c>
      <c r="H269" s="26" t="s">
        <v>161</v>
      </c>
      <c r="I269" s="26" t="s">
        <v>24</v>
      </c>
      <c r="J269" s="7" t="str">
        <f t="shared" si="12"/>
        <v>Não</v>
      </c>
      <c r="K269" s="27">
        <v>44879</v>
      </c>
      <c r="L269" s="27">
        <v>45516</v>
      </c>
      <c r="M269" s="7" t="s">
        <v>23</v>
      </c>
      <c r="N269" s="28">
        <v>0.01</v>
      </c>
      <c r="O269" s="7" t="s">
        <v>24</v>
      </c>
      <c r="P269" s="29">
        <v>0</v>
      </c>
      <c r="Q269" s="30"/>
      <c r="R269" s="30" t="s">
        <v>1051</v>
      </c>
      <c r="S269" s="7" t="s">
        <v>163</v>
      </c>
      <c r="T269" s="7" t="s">
        <v>1052</v>
      </c>
      <c r="U269" s="7" t="s">
        <v>32</v>
      </c>
      <c r="V269" s="26" t="e">
        <f t="shared" ca="1" si="14"/>
        <v>#NAME?</v>
      </c>
      <c r="W269" s="7"/>
      <c r="X269" s="7"/>
      <c r="Y269" s="31" t="s">
        <v>279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3" t="s">
        <v>1053</v>
      </c>
      <c r="C270" s="38" t="s">
        <v>1054</v>
      </c>
      <c r="D270" s="7" t="s">
        <v>18</v>
      </c>
      <c r="E270" s="7" t="s">
        <v>42</v>
      </c>
      <c r="F270" s="7" t="s">
        <v>90</v>
      </c>
      <c r="G270" s="7" t="e">
        <f t="shared" ca="1" si="13"/>
        <v>#NAME?</v>
      </c>
      <c r="H270" s="26" t="s">
        <v>170</v>
      </c>
      <c r="I270" s="26" t="s">
        <v>24</v>
      </c>
      <c r="J270" s="7" t="str">
        <f t="shared" si="12"/>
        <v>Não</v>
      </c>
      <c r="K270" s="27">
        <v>45331</v>
      </c>
      <c r="L270" s="7"/>
      <c r="M270" s="7" t="s">
        <v>23</v>
      </c>
      <c r="N270" s="28">
        <v>1.2E-2</v>
      </c>
      <c r="O270" s="7" t="s">
        <v>24</v>
      </c>
      <c r="P270" s="29">
        <v>0</v>
      </c>
      <c r="Q270" s="30"/>
      <c r="R270" s="30"/>
      <c r="S270" s="7" t="s">
        <v>207</v>
      </c>
      <c r="T270" s="6" t="s">
        <v>1055</v>
      </c>
      <c r="U270" s="7" t="s">
        <v>42</v>
      </c>
      <c r="V270" s="26" t="e">
        <f t="shared" ca="1" si="14"/>
        <v>#NAME?</v>
      </c>
      <c r="W270" s="7"/>
      <c r="X270" s="7"/>
      <c r="Y270" s="31" t="s">
        <v>165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1056</v>
      </c>
      <c r="C271" s="109" t="s">
        <v>1057</v>
      </c>
      <c r="D271" s="7" t="s">
        <v>18</v>
      </c>
      <c r="E271" s="7" t="s">
        <v>19</v>
      </c>
      <c r="F271" s="9" t="s">
        <v>20</v>
      </c>
      <c r="G271" s="7" t="e">
        <f t="shared" ca="1" si="13"/>
        <v>#NAME?</v>
      </c>
      <c r="H271" s="26" t="s">
        <v>161</v>
      </c>
      <c r="I271" s="26" t="s">
        <v>24</v>
      </c>
      <c r="J271" s="7" t="str">
        <f t="shared" si="12"/>
        <v>Não</v>
      </c>
      <c r="K271" s="27">
        <v>45222</v>
      </c>
      <c r="L271" s="79">
        <v>45589</v>
      </c>
      <c r="M271" s="7" t="s">
        <v>190</v>
      </c>
      <c r="N271" s="28">
        <v>0</v>
      </c>
      <c r="O271" s="7" t="s">
        <v>24</v>
      </c>
      <c r="P271" s="29">
        <v>0</v>
      </c>
      <c r="Q271" s="30"/>
      <c r="R271" s="30"/>
      <c r="S271" s="7" t="s">
        <v>163</v>
      </c>
      <c r="T271" s="7" t="s">
        <v>1058</v>
      </c>
      <c r="U271" s="7" t="s">
        <v>77</v>
      </c>
      <c r="V271" s="26" t="e">
        <f t="shared" ca="1" si="14"/>
        <v>#NAME?</v>
      </c>
      <c r="W271" s="7"/>
      <c r="X271" s="7"/>
      <c r="Y271" s="31" t="s">
        <v>165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1059</v>
      </c>
      <c r="C272" s="43" t="s">
        <v>1060</v>
      </c>
      <c r="D272" s="7" t="s">
        <v>159</v>
      </c>
      <c r="E272" s="7" t="s">
        <v>32</v>
      </c>
      <c r="F272" s="7" t="s">
        <v>545</v>
      </c>
      <c r="G272" s="7" t="e">
        <f t="shared" ca="1" si="13"/>
        <v>#NAME?</v>
      </c>
      <c r="H272" s="26" t="s">
        <v>161</v>
      </c>
      <c r="I272" s="26" t="s">
        <v>24</v>
      </c>
      <c r="J272" s="7" t="str">
        <f t="shared" si="12"/>
        <v>Não</v>
      </c>
      <c r="K272" s="27">
        <v>45174</v>
      </c>
      <c r="L272" s="27">
        <v>45526</v>
      </c>
      <c r="M272" s="7" t="s">
        <v>23</v>
      </c>
      <c r="N272" s="28">
        <v>8.5000000000000006E-3</v>
      </c>
      <c r="O272" s="7" t="s">
        <v>24</v>
      </c>
      <c r="P272" s="29">
        <v>0</v>
      </c>
      <c r="Q272" s="30"/>
      <c r="R272" s="30"/>
      <c r="S272" s="7" t="s">
        <v>163</v>
      </c>
      <c r="T272" s="7" t="s">
        <v>1061</v>
      </c>
      <c r="U272" s="7" t="s">
        <v>209</v>
      </c>
      <c r="V272" s="26" t="e">
        <f t="shared" ca="1" si="14"/>
        <v>#NAME?</v>
      </c>
      <c r="W272" s="7"/>
      <c r="X272" s="7"/>
      <c r="Y272" s="31" t="s">
        <v>165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1062</v>
      </c>
      <c r="C273" s="43" t="s">
        <v>1063</v>
      </c>
      <c r="D273" s="7" t="s">
        <v>18</v>
      </c>
      <c r="E273" s="7" t="s">
        <v>19</v>
      </c>
      <c r="F273" s="7" t="s">
        <v>72</v>
      </c>
      <c r="G273" s="7" t="e">
        <f t="shared" ca="1" si="13"/>
        <v>#NAME?</v>
      </c>
      <c r="H273" s="26" t="s">
        <v>170</v>
      </c>
      <c r="I273" s="26" t="s">
        <v>24</v>
      </c>
      <c r="J273" s="7" t="str">
        <f t="shared" si="12"/>
        <v>Não</v>
      </c>
      <c r="K273" s="27">
        <v>45603</v>
      </c>
      <c r="L273" s="27"/>
      <c r="M273" s="7" t="s">
        <v>23</v>
      </c>
      <c r="N273" s="28">
        <v>1.2E-2</v>
      </c>
      <c r="O273" s="7" t="s">
        <v>24</v>
      </c>
      <c r="P273" s="29">
        <v>0</v>
      </c>
      <c r="Q273" s="30"/>
      <c r="R273" s="30"/>
      <c r="S273" s="7" t="s">
        <v>163</v>
      </c>
      <c r="T273" s="7" t="s">
        <v>1064</v>
      </c>
      <c r="U273" s="7" t="s">
        <v>230</v>
      </c>
      <c r="V273" s="26" t="e">
        <f t="shared" ca="1" si="14"/>
        <v>#NAME?</v>
      </c>
      <c r="W273" s="7"/>
      <c r="X273" s="7" t="s">
        <v>186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1065</v>
      </c>
      <c r="C274" s="43" t="s">
        <v>1066</v>
      </c>
      <c r="D274" s="7" t="s">
        <v>18</v>
      </c>
      <c r="E274" s="7" t="s">
        <v>32</v>
      </c>
      <c r="F274" s="9" t="s">
        <v>563</v>
      </c>
      <c r="G274" s="7" t="e">
        <f t="shared" ca="1" si="13"/>
        <v>#NAME?</v>
      </c>
      <c r="H274" s="26" t="s">
        <v>170</v>
      </c>
      <c r="I274" s="26" t="s">
        <v>24</v>
      </c>
      <c r="J274" s="7" t="str">
        <f t="shared" si="12"/>
        <v>Não</v>
      </c>
      <c r="K274" s="27">
        <v>45201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163</v>
      </c>
      <c r="T274" s="7" t="s">
        <v>1067</v>
      </c>
      <c r="U274" s="7" t="s">
        <v>32</v>
      </c>
      <c r="V274" s="26" t="e">
        <f t="shared" ca="1" si="14"/>
        <v>#NAME?</v>
      </c>
      <c r="W274" s="7"/>
      <c r="X274" s="7" t="s">
        <v>26</v>
      </c>
      <c r="Y274" s="31" t="s">
        <v>165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1065</v>
      </c>
      <c r="C275" s="43" t="s">
        <v>1068</v>
      </c>
      <c r="D275" s="7" t="s">
        <v>18</v>
      </c>
      <c r="E275" s="7" t="s">
        <v>32</v>
      </c>
      <c r="F275" s="9" t="s">
        <v>563</v>
      </c>
      <c r="G275" s="7" t="e">
        <f t="shared" ca="1" si="13"/>
        <v>#NAME?</v>
      </c>
      <c r="H275" s="26" t="s">
        <v>300</v>
      </c>
      <c r="I275" s="26" t="s">
        <v>24</v>
      </c>
      <c r="J275" s="7" t="str">
        <f t="shared" si="12"/>
        <v>Sim</v>
      </c>
      <c r="K275" s="27">
        <v>45688</v>
      </c>
      <c r="L275" s="7"/>
      <c r="M275" s="7" t="s">
        <v>49</v>
      </c>
      <c r="N275" s="28">
        <v>0.01</v>
      </c>
      <c r="O275" s="7" t="s">
        <v>24</v>
      </c>
      <c r="P275" s="29">
        <v>0</v>
      </c>
      <c r="Q275" s="72" t="s">
        <v>1069</v>
      </c>
      <c r="R275" s="30"/>
      <c r="S275" s="7" t="s">
        <v>163</v>
      </c>
      <c r="T275" s="7" t="s">
        <v>1067</v>
      </c>
      <c r="U275" s="7" t="s">
        <v>32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1070</v>
      </c>
      <c r="C276" s="46" t="s">
        <v>1071</v>
      </c>
      <c r="D276" s="7" t="s">
        <v>18</v>
      </c>
      <c r="E276" s="7" t="s">
        <v>42</v>
      </c>
      <c r="F276" s="7" t="s">
        <v>1072</v>
      </c>
      <c r="G276" s="7" t="e">
        <f t="shared" ca="1" si="13"/>
        <v>#NAME?</v>
      </c>
      <c r="H276" s="26" t="s">
        <v>170</v>
      </c>
      <c r="I276" s="26" t="s">
        <v>24</v>
      </c>
      <c r="J276" s="7" t="str">
        <f t="shared" si="12"/>
        <v>Não</v>
      </c>
      <c r="K276" s="27">
        <v>45373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72"/>
      <c r="R276" s="30"/>
      <c r="S276" s="7" t="s">
        <v>163</v>
      </c>
      <c r="T276" s="12" t="s">
        <v>1073</v>
      </c>
      <c r="U276" s="7" t="s">
        <v>42</v>
      </c>
      <c r="V276" s="26" t="e">
        <f t="shared" ca="1" si="14"/>
        <v>#NAME?</v>
      </c>
      <c r="W276" s="7"/>
      <c r="X276" s="7"/>
      <c r="Y276" s="31" t="s">
        <v>165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1074</v>
      </c>
      <c r="C277" s="46" t="s">
        <v>1075</v>
      </c>
      <c r="D277" s="7" t="s">
        <v>81</v>
      </c>
      <c r="E277" s="7" t="s">
        <v>19</v>
      </c>
      <c r="F277" s="7" t="s">
        <v>82</v>
      </c>
      <c r="G277" s="7" t="e">
        <f t="shared" ca="1" si="13"/>
        <v>#NAME?</v>
      </c>
      <c r="H277" s="26" t="s">
        <v>300</v>
      </c>
      <c r="I277" s="26" t="s">
        <v>24</v>
      </c>
      <c r="J277" s="7" t="str">
        <f t="shared" si="12"/>
        <v>Não</v>
      </c>
      <c r="K277" s="27">
        <v>45688</v>
      </c>
      <c r="L277" s="7"/>
      <c r="M277" s="7" t="s">
        <v>1076</v>
      </c>
      <c r="N277" s="28">
        <v>0.02</v>
      </c>
      <c r="O277" s="7" t="s">
        <v>201</v>
      </c>
      <c r="P277" s="29">
        <v>0.2</v>
      </c>
      <c r="Q277" s="72"/>
      <c r="R277" s="30"/>
      <c r="S277" s="7" t="s">
        <v>163</v>
      </c>
      <c r="T277" s="12" t="s">
        <v>1077</v>
      </c>
      <c r="U277" s="7" t="s">
        <v>77</v>
      </c>
      <c r="V277" s="26" t="e">
        <f t="shared" ca="1" si="14"/>
        <v>#NAME?</v>
      </c>
      <c r="W277" s="7"/>
      <c r="X277" s="7" t="s">
        <v>26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" t="s">
        <v>1078</v>
      </c>
      <c r="C278" s="4" t="s">
        <v>1079</v>
      </c>
      <c r="D278" s="7" t="s">
        <v>18</v>
      </c>
      <c r="E278" s="7" t="s">
        <v>42</v>
      </c>
      <c r="F278" s="7" t="s">
        <v>90</v>
      </c>
      <c r="G278" s="7" t="e">
        <f t="shared" ca="1" si="13"/>
        <v>#NAME?</v>
      </c>
      <c r="H278" s="26" t="s">
        <v>179</v>
      </c>
      <c r="I278" s="26" t="s">
        <v>180</v>
      </c>
      <c r="J278" s="7" t="str">
        <f t="shared" si="12"/>
        <v>Não</v>
      </c>
      <c r="K278" s="27">
        <v>45033</v>
      </c>
      <c r="L278" s="7"/>
      <c r="M278" s="7" t="s">
        <v>23</v>
      </c>
      <c r="N278" s="28">
        <v>1.2E-2</v>
      </c>
      <c r="O278" s="7" t="s">
        <v>24</v>
      </c>
      <c r="P278" s="29">
        <v>0</v>
      </c>
      <c r="Q278" s="94"/>
      <c r="R278" s="30" t="s">
        <v>1080</v>
      </c>
      <c r="S278" s="7" t="s">
        <v>163</v>
      </c>
      <c r="T278" s="7" t="s">
        <v>1081</v>
      </c>
      <c r="U278" s="7" t="s">
        <v>1082</v>
      </c>
      <c r="V278" s="26" t="e">
        <f t="shared" ca="1" si="14"/>
        <v>#NAME?</v>
      </c>
      <c r="W278" s="7"/>
      <c r="X278" s="7"/>
      <c r="Y278" s="31" t="s">
        <v>279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1083</v>
      </c>
      <c r="C279" s="4" t="s">
        <v>1084</v>
      </c>
      <c r="D279" s="7" t="s">
        <v>18</v>
      </c>
      <c r="E279" s="7" t="s">
        <v>42</v>
      </c>
      <c r="F279" s="7" t="s">
        <v>308</v>
      </c>
      <c r="G279" s="7" t="e">
        <f t="shared" ca="1" si="13"/>
        <v>#NAME?</v>
      </c>
      <c r="H279" s="26" t="s">
        <v>170</v>
      </c>
      <c r="I279" s="26" t="s">
        <v>24</v>
      </c>
      <c r="J279" s="7" t="str">
        <f t="shared" si="12"/>
        <v>Não</v>
      </c>
      <c r="K279" s="27">
        <v>45156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94"/>
      <c r="R279" s="94"/>
      <c r="S279" s="7" t="s">
        <v>163</v>
      </c>
      <c r="T279" s="7" t="s">
        <v>1085</v>
      </c>
      <c r="U279" s="7" t="s">
        <v>42</v>
      </c>
      <c r="V279" s="26" t="e">
        <f t="shared" ca="1" si="14"/>
        <v>#NAME?</v>
      </c>
      <c r="W279" s="7"/>
      <c r="X279" s="7"/>
      <c r="Y279" s="31" t="s">
        <v>165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1086</v>
      </c>
      <c r="C280" s="67" t="s">
        <v>1087</v>
      </c>
      <c r="D280" s="7" t="s">
        <v>18</v>
      </c>
      <c r="E280" s="7" t="s">
        <v>32</v>
      </c>
      <c r="F280" s="7" t="s">
        <v>409</v>
      </c>
      <c r="G280" s="7" t="e">
        <f t="shared" ca="1" si="13"/>
        <v>#NAME?</v>
      </c>
      <c r="H280" s="26" t="s">
        <v>161</v>
      </c>
      <c r="I280" s="26" t="s">
        <v>24</v>
      </c>
      <c r="J280" s="7" t="str">
        <f t="shared" si="12"/>
        <v>Não</v>
      </c>
      <c r="K280" s="27">
        <v>45244</v>
      </c>
      <c r="L280" s="27">
        <v>45574</v>
      </c>
      <c r="M280" s="7" t="s">
        <v>23</v>
      </c>
      <c r="N280" s="10">
        <v>0.01</v>
      </c>
      <c r="O280" s="6" t="s">
        <v>24</v>
      </c>
      <c r="P280" s="11">
        <v>0</v>
      </c>
      <c r="Q280" s="30"/>
      <c r="R280" s="94"/>
      <c r="S280" s="7" t="s">
        <v>163</v>
      </c>
      <c r="T280" s="7" t="s">
        <v>1088</v>
      </c>
      <c r="U280" s="7" t="s">
        <v>32</v>
      </c>
      <c r="V280" s="26" t="e">
        <f t="shared" ca="1" si="14"/>
        <v>#NAME?</v>
      </c>
      <c r="W280" s="7"/>
      <c r="X280" s="7"/>
      <c r="Y280" s="31" t="s">
        <v>165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1089</v>
      </c>
      <c r="C281" s="4" t="s">
        <v>1090</v>
      </c>
      <c r="D281" s="7" t="s">
        <v>18</v>
      </c>
      <c r="E281" s="7" t="s">
        <v>32</v>
      </c>
      <c r="F281" s="7" t="s">
        <v>255</v>
      </c>
      <c r="G281" s="7" t="e">
        <f t="shared" ca="1" si="13"/>
        <v>#NAME?</v>
      </c>
      <c r="H281" s="26" t="s">
        <v>170</v>
      </c>
      <c r="I281" s="26" t="s">
        <v>24</v>
      </c>
      <c r="J281" s="7" t="str">
        <f t="shared" si="12"/>
        <v>Não</v>
      </c>
      <c r="K281" s="27">
        <v>44998</v>
      </c>
      <c r="L281" s="7"/>
      <c r="M281" s="7" t="s">
        <v>23</v>
      </c>
      <c r="N281" s="28">
        <v>1.2E-2</v>
      </c>
      <c r="O281" s="7" t="s">
        <v>24</v>
      </c>
      <c r="P281" s="29">
        <v>0</v>
      </c>
      <c r="Q281" s="30"/>
      <c r="R281" s="30"/>
      <c r="S281" s="7" t="s">
        <v>163</v>
      </c>
      <c r="T281" s="7" t="s">
        <v>1091</v>
      </c>
      <c r="U281" s="7" t="s">
        <v>32</v>
      </c>
      <c r="V281" s="26" t="e">
        <f t="shared" ca="1" si="14"/>
        <v>#NAME?</v>
      </c>
      <c r="W281" s="7"/>
      <c r="X281" s="7"/>
      <c r="Y281" s="31" t="s">
        <v>165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1092</v>
      </c>
      <c r="C282" s="4" t="s">
        <v>1093</v>
      </c>
      <c r="D282" s="7" t="s">
        <v>18</v>
      </c>
      <c r="E282" s="7" t="s">
        <v>32</v>
      </c>
      <c r="F282" s="7" t="s">
        <v>1094</v>
      </c>
      <c r="G282" s="7" t="e">
        <f t="shared" ca="1" si="13"/>
        <v>#NAME?</v>
      </c>
      <c r="H282" s="26" t="s">
        <v>179</v>
      </c>
      <c r="I282" s="26" t="s">
        <v>265</v>
      </c>
      <c r="J282" s="7" t="str">
        <f t="shared" si="12"/>
        <v>Não</v>
      </c>
      <c r="K282" s="27">
        <v>45503</v>
      </c>
      <c r="L282" s="7"/>
      <c r="M282" s="7" t="s">
        <v>221</v>
      </c>
      <c r="N282" s="28">
        <v>1.4999999999999999E-2</v>
      </c>
      <c r="O282" s="7" t="s">
        <v>99</v>
      </c>
      <c r="P282" s="29">
        <v>0.1</v>
      </c>
      <c r="Q282" s="30"/>
      <c r="R282" s="30"/>
      <c r="S282" s="7" t="s">
        <v>207</v>
      </c>
      <c r="T282" s="7" t="s">
        <v>1095</v>
      </c>
      <c r="U282" s="7" t="s">
        <v>32</v>
      </c>
      <c r="V282" s="26" t="e">
        <f t="shared" ca="1" si="14"/>
        <v>#NAME?</v>
      </c>
      <c r="W282" s="7"/>
      <c r="X282" s="7" t="s">
        <v>26</v>
      </c>
      <c r="Y282" s="31" t="s">
        <v>165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14" t="s">
        <v>1096</v>
      </c>
      <c r="C283" s="4" t="s">
        <v>1097</v>
      </c>
      <c r="D283" s="7" t="s">
        <v>18</v>
      </c>
      <c r="E283" s="7" t="s">
        <v>32</v>
      </c>
      <c r="F283" s="7" t="s">
        <v>220</v>
      </c>
      <c r="G283" s="7" t="e">
        <f t="shared" ca="1" si="13"/>
        <v>#NAME?</v>
      </c>
      <c r="H283" s="26" t="s">
        <v>170</v>
      </c>
      <c r="I283" s="26" t="s">
        <v>24</v>
      </c>
      <c r="J283" s="7" t="str">
        <f t="shared" si="12"/>
        <v>Não</v>
      </c>
      <c r="K283" s="27">
        <v>45447</v>
      </c>
      <c r="L283" s="7"/>
      <c r="M283" s="7" t="s">
        <v>23</v>
      </c>
      <c r="N283" s="28">
        <v>7.0000000000000001E-3</v>
      </c>
      <c r="O283" s="7" t="s">
        <v>24</v>
      </c>
      <c r="P283" s="29">
        <v>0</v>
      </c>
      <c r="Q283" s="30"/>
      <c r="R283" s="30"/>
      <c r="S283" s="7" t="s">
        <v>163</v>
      </c>
      <c r="T283" s="7" t="s">
        <v>1098</v>
      </c>
      <c r="U283" s="7" t="s">
        <v>32</v>
      </c>
      <c r="V283" s="26" t="e">
        <f t="shared" ca="1" si="14"/>
        <v>#NAME?</v>
      </c>
      <c r="W283" s="7"/>
      <c r="X283" s="7" t="s">
        <v>26</v>
      </c>
      <c r="Y283" s="31" t="s">
        <v>165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14" t="s">
        <v>1099</v>
      </c>
      <c r="C284" s="4" t="s">
        <v>1100</v>
      </c>
      <c r="D284" s="7" t="s">
        <v>18</v>
      </c>
      <c r="E284" s="7" t="s">
        <v>32</v>
      </c>
      <c r="F284" s="7" t="s">
        <v>1034</v>
      </c>
      <c r="G284" s="7" t="e">
        <f t="shared" ca="1" si="13"/>
        <v>#NAME?</v>
      </c>
      <c r="H284" s="26" t="s">
        <v>161</v>
      </c>
      <c r="I284" s="26" t="s">
        <v>24</v>
      </c>
      <c r="J284" s="7" t="str">
        <f t="shared" si="12"/>
        <v>Não</v>
      </c>
      <c r="K284" s="27">
        <v>45121</v>
      </c>
      <c r="L284" s="27">
        <v>45449</v>
      </c>
      <c r="M284" s="7" t="s">
        <v>23</v>
      </c>
      <c r="N284" s="28">
        <v>7.0000000000000001E-3</v>
      </c>
      <c r="O284" s="7" t="s">
        <v>24</v>
      </c>
      <c r="P284" s="29">
        <v>0</v>
      </c>
      <c r="Q284" s="30"/>
      <c r="R284" s="30"/>
      <c r="S284" s="7" t="s">
        <v>163</v>
      </c>
      <c r="T284" s="7" t="s">
        <v>1101</v>
      </c>
      <c r="U284" s="7" t="s">
        <v>32</v>
      </c>
      <c r="V284" s="26" t="e">
        <f t="shared" ca="1" si="14"/>
        <v>#NAME?</v>
      </c>
      <c r="W284" s="7"/>
      <c r="X284" s="7"/>
      <c r="Y284" s="31" t="s">
        <v>279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1102</v>
      </c>
      <c r="C285" s="4" t="s">
        <v>1103</v>
      </c>
      <c r="D285" s="7" t="s">
        <v>18</v>
      </c>
      <c r="E285" s="7" t="s">
        <v>19</v>
      </c>
      <c r="F285" s="7" t="s">
        <v>20</v>
      </c>
      <c r="G285" s="7" t="e">
        <f t="shared" ca="1" si="13"/>
        <v>#NAME?</v>
      </c>
      <c r="H285" s="26" t="s">
        <v>161</v>
      </c>
      <c r="I285" s="26" t="s">
        <v>24</v>
      </c>
      <c r="J285" s="7" t="str">
        <f t="shared" si="12"/>
        <v>Não</v>
      </c>
      <c r="K285" s="27">
        <v>44910</v>
      </c>
      <c r="L285" s="27">
        <v>45684</v>
      </c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163</v>
      </c>
      <c r="T285" s="7" t="s">
        <v>1104</v>
      </c>
      <c r="U285" s="7" t="s">
        <v>77</v>
      </c>
      <c r="V285" s="26" t="e">
        <f t="shared" ca="1" si="14"/>
        <v>#NAME?</v>
      </c>
      <c r="W285" s="7"/>
      <c r="X285" s="7"/>
      <c r="Y285" s="31" t="s">
        <v>279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1102</v>
      </c>
      <c r="C286" s="4" t="s">
        <v>1105</v>
      </c>
      <c r="D286" s="7" t="s">
        <v>18</v>
      </c>
      <c r="E286" s="7" t="s">
        <v>19</v>
      </c>
      <c r="F286" s="7" t="s">
        <v>20</v>
      </c>
      <c r="G286" s="7" t="e">
        <f t="shared" ca="1" si="13"/>
        <v>#NAME?</v>
      </c>
      <c r="H286" s="26" t="s">
        <v>300</v>
      </c>
      <c r="I286" s="26" t="s">
        <v>24</v>
      </c>
      <c r="J286" s="7" t="str">
        <f t="shared" si="12"/>
        <v>Não</v>
      </c>
      <c r="K286" s="27">
        <v>45692</v>
      </c>
      <c r="L286" s="27"/>
      <c r="M286" s="7" t="s">
        <v>75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163</v>
      </c>
      <c r="T286" s="7" t="s">
        <v>1104</v>
      </c>
      <c r="U286" s="7" t="s">
        <v>77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1106</v>
      </c>
      <c r="C287" s="4" t="s">
        <v>1107</v>
      </c>
      <c r="D287" s="7" t="s">
        <v>18</v>
      </c>
      <c r="E287" s="7" t="s">
        <v>42</v>
      </c>
      <c r="F287" s="7" t="s">
        <v>90</v>
      </c>
      <c r="G287" s="7" t="e">
        <f t="shared" ca="1" si="13"/>
        <v>#NAME?</v>
      </c>
      <c r="H287" s="26" t="s">
        <v>170</v>
      </c>
      <c r="I287" s="26" t="s">
        <v>24</v>
      </c>
      <c r="J287" s="7" t="str">
        <f t="shared" si="12"/>
        <v>Não</v>
      </c>
      <c r="K287" s="27">
        <v>44935</v>
      </c>
      <c r="L287" s="7"/>
      <c r="M287" s="7" t="s">
        <v>23</v>
      </c>
      <c r="N287" s="28">
        <v>0.01</v>
      </c>
      <c r="O287" s="7" t="s">
        <v>24</v>
      </c>
      <c r="P287" s="29">
        <v>0</v>
      </c>
      <c r="Q287" s="30"/>
      <c r="R287" s="30"/>
      <c r="S287" s="7" t="s">
        <v>163</v>
      </c>
      <c r="T287" s="7" t="s">
        <v>1108</v>
      </c>
      <c r="U287" s="7" t="s">
        <v>42</v>
      </c>
      <c r="V287" s="26" t="e">
        <f t="shared" ca="1" si="14"/>
        <v>#NAME?</v>
      </c>
      <c r="W287" s="7"/>
      <c r="X287" s="7"/>
      <c r="Y287" s="31" t="s">
        <v>279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3" t="s">
        <v>1109</v>
      </c>
      <c r="C288" s="48" t="s">
        <v>1110</v>
      </c>
      <c r="D288" s="7" t="s">
        <v>81</v>
      </c>
      <c r="E288" s="7" t="s">
        <v>19</v>
      </c>
      <c r="F288" s="7" t="s">
        <v>1111</v>
      </c>
      <c r="G288" s="7" t="e">
        <f t="shared" ca="1" si="13"/>
        <v>#NAME?</v>
      </c>
      <c r="H288" s="26" t="s">
        <v>170</v>
      </c>
      <c r="I288" s="26" t="s">
        <v>24</v>
      </c>
      <c r="J288" s="7" t="str">
        <f t="shared" si="12"/>
        <v>Não</v>
      </c>
      <c r="K288" s="111">
        <v>45901</v>
      </c>
      <c r="L288" s="2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163</v>
      </c>
      <c r="T288" s="7" t="s">
        <v>1112</v>
      </c>
      <c r="U288" s="7" t="s">
        <v>970</v>
      </c>
      <c r="V288" s="26" t="e">
        <f t="shared" ca="1" si="14"/>
        <v>#NAME?</v>
      </c>
      <c r="W288" s="7"/>
      <c r="X288" s="7" t="s">
        <v>26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3" t="s">
        <v>1113</v>
      </c>
      <c r="C289" s="4" t="s">
        <v>1114</v>
      </c>
      <c r="D289" s="7" t="s">
        <v>159</v>
      </c>
      <c r="E289" s="7" t="s">
        <v>32</v>
      </c>
      <c r="F289" s="7" t="s">
        <v>160</v>
      </c>
      <c r="G289" s="7" t="e">
        <f t="shared" ca="1" si="13"/>
        <v>#NAME?</v>
      </c>
      <c r="H289" s="26" t="s">
        <v>161</v>
      </c>
      <c r="I289" s="26" t="s">
        <v>24</v>
      </c>
      <c r="J289" s="7" t="str">
        <f t="shared" si="12"/>
        <v>Não</v>
      </c>
      <c r="K289" s="27">
        <v>45148</v>
      </c>
      <c r="L289" s="27">
        <v>45525</v>
      </c>
      <c r="M289" s="7" t="s">
        <v>1115</v>
      </c>
      <c r="N289" s="28">
        <v>1.4E-2</v>
      </c>
      <c r="O289" s="7" t="s">
        <v>99</v>
      </c>
      <c r="P289" s="29">
        <v>0.1</v>
      </c>
      <c r="Q289" s="30"/>
      <c r="R289" s="30"/>
      <c r="S289" s="7" t="s">
        <v>163</v>
      </c>
      <c r="T289" s="7" t="s">
        <v>1116</v>
      </c>
      <c r="U289" s="7" t="s">
        <v>32</v>
      </c>
      <c r="V289" s="26" t="e">
        <f t="shared" ca="1" si="14"/>
        <v>#NAME?</v>
      </c>
      <c r="W289" s="7"/>
      <c r="X289" s="7"/>
      <c r="Y289" s="31" t="s">
        <v>165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1117</v>
      </c>
      <c r="C290" s="41" t="s">
        <v>1118</v>
      </c>
      <c r="D290" s="7" t="s">
        <v>41</v>
      </c>
      <c r="E290" s="7" t="s">
        <v>42</v>
      </c>
      <c r="F290" s="7" t="s">
        <v>43</v>
      </c>
      <c r="G290" s="7" t="e">
        <f t="shared" ca="1" si="13"/>
        <v>#NAME?</v>
      </c>
      <c r="H290" s="26" t="s">
        <v>170</v>
      </c>
      <c r="I290" s="26" t="s">
        <v>24</v>
      </c>
      <c r="J290" s="7" t="str">
        <f t="shared" si="12"/>
        <v>Sim</v>
      </c>
      <c r="K290" s="27">
        <v>45401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9" t="s">
        <v>1119</v>
      </c>
      <c r="R290" s="30"/>
      <c r="S290" s="7" t="s">
        <v>163</v>
      </c>
      <c r="T290" s="6" t="s">
        <v>1120</v>
      </c>
      <c r="U290" s="7" t="s">
        <v>42</v>
      </c>
      <c r="V290" s="26" t="e">
        <f t="shared" ca="1" si="14"/>
        <v>#NAME?</v>
      </c>
      <c r="W290" s="7"/>
      <c r="X290" s="7" t="s">
        <v>26</v>
      </c>
      <c r="Y290" s="31" t="s">
        <v>165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8" t="s">
        <v>1121</v>
      </c>
      <c r="C291" s="4" t="s">
        <v>1122</v>
      </c>
      <c r="D291" s="7" t="s">
        <v>41</v>
      </c>
      <c r="E291" s="7" t="s">
        <v>42</v>
      </c>
      <c r="F291" s="7" t="s">
        <v>43</v>
      </c>
      <c r="G291" s="7" t="e">
        <f t="shared" ca="1" si="13"/>
        <v>#NAME?</v>
      </c>
      <c r="H291" s="26" t="s">
        <v>170</v>
      </c>
      <c r="I291" s="26" t="s">
        <v>24</v>
      </c>
      <c r="J291" s="7" t="str">
        <f t="shared" si="12"/>
        <v>Não</v>
      </c>
      <c r="K291" s="27">
        <v>45356</v>
      </c>
      <c r="L291" s="7"/>
      <c r="M291" s="7" t="s">
        <v>23</v>
      </c>
      <c r="N291" s="28">
        <v>1.2E-2</v>
      </c>
      <c r="O291" s="7" t="s">
        <v>24</v>
      </c>
      <c r="P291" s="29">
        <v>0</v>
      </c>
      <c r="Q291" s="30"/>
      <c r="R291" s="30"/>
      <c r="S291" s="7" t="s">
        <v>163</v>
      </c>
      <c r="T291" s="12" t="s">
        <v>1123</v>
      </c>
      <c r="U291" s="7" t="s">
        <v>42</v>
      </c>
      <c r="V291" s="26" t="e">
        <f t="shared" ca="1" si="14"/>
        <v>#NAME?</v>
      </c>
      <c r="W291" s="7"/>
      <c r="X291" s="7"/>
      <c r="Y291" s="31" t="s">
        <v>165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1124</v>
      </c>
      <c r="C292" s="4" t="s">
        <v>1125</v>
      </c>
      <c r="D292" s="7" t="s">
        <v>18</v>
      </c>
      <c r="E292" s="7" t="s">
        <v>42</v>
      </c>
      <c r="F292" s="7" t="s">
        <v>48</v>
      </c>
      <c r="G292" s="7" t="e">
        <f t="shared" ca="1" si="13"/>
        <v>#NAME?</v>
      </c>
      <c r="H292" s="26" t="s">
        <v>170</v>
      </c>
      <c r="I292" s="26" t="s">
        <v>24</v>
      </c>
      <c r="J292" s="7" t="str">
        <f t="shared" si="12"/>
        <v>Sim</v>
      </c>
      <c r="K292" s="27">
        <v>44887</v>
      </c>
      <c r="L292" s="7"/>
      <c r="M292" s="7" t="s">
        <v>23</v>
      </c>
      <c r="N292" s="28">
        <v>1.2E-2</v>
      </c>
      <c r="O292" s="7" t="s">
        <v>24</v>
      </c>
      <c r="P292" s="29">
        <v>0</v>
      </c>
      <c r="Q292" s="30" t="s">
        <v>1126</v>
      </c>
      <c r="R292" s="30" t="s">
        <v>1127</v>
      </c>
      <c r="S292" s="7" t="s">
        <v>163</v>
      </c>
      <c r="T292" s="7" t="s">
        <v>1128</v>
      </c>
      <c r="U292" s="7" t="s">
        <v>32</v>
      </c>
      <c r="V292" s="26" t="e">
        <f t="shared" ca="1" si="14"/>
        <v>#NAME?</v>
      </c>
      <c r="W292" s="7"/>
      <c r="X292" s="7"/>
      <c r="Y292" s="31" t="s">
        <v>279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3" t="s">
        <v>1129</v>
      </c>
      <c r="C293" s="4" t="s">
        <v>1130</v>
      </c>
      <c r="D293" s="7" t="s">
        <v>18</v>
      </c>
      <c r="E293" s="7" t="s">
        <v>42</v>
      </c>
      <c r="F293" s="7" t="s">
        <v>90</v>
      </c>
      <c r="G293" s="7" t="e">
        <f t="shared" ca="1" si="13"/>
        <v>#NAME?</v>
      </c>
      <c r="H293" s="26" t="s">
        <v>179</v>
      </c>
      <c r="I293" s="26" t="s">
        <v>180</v>
      </c>
      <c r="J293" s="7" t="str">
        <f t="shared" si="12"/>
        <v>Não</v>
      </c>
      <c r="K293" s="27">
        <v>45166</v>
      </c>
      <c r="L293" s="7"/>
      <c r="M293" s="7" t="s">
        <v>221</v>
      </c>
      <c r="N293" s="28">
        <v>1.4999999999999999E-2</v>
      </c>
      <c r="O293" s="7" t="s">
        <v>99</v>
      </c>
      <c r="P293" s="29">
        <v>0.1</v>
      </c>
      <c r="Q293" s="30"/>
      <c r="R293" s="30"/>
      <c r="S293" s="7" t="s">
        <v>207</v>
      </c>
      <c r="T293" s="7" t="s">
        <v>1131</v>
      </c>
      <c r="U293" s="7" t="s">
        <v>42</v>
      </c>
      <c r="V293" s="26" t="e">
        <f t="shared" ca="1" si="14"/>
        <v>#NAME?</v>
      </c>
      <c r="W293" s="7"/>
      <c r="X293" s="7"/>
      <c r="Y293" s="31" t="s">
        <v>165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3" t="s">
        <v>1132</v>
      </c>
      <c r="C294" s="48" t="s">
        <v>1133</v>
      </c>
      <c r="D294" s="7" t="s">
        <v>18</v>
      </c>
      <c r="E294" s="7" t="s">
        <v>32</v>
      </c>
      <c r="F294" s="7" t="s">
        <v>220</v>
      </c>
      <c r="G294" s="7" t="e">
        <f t="shared" ca="1" si="13"/>
        <v>#NAME?</v>
      </c>
      <c r="H294" s="26" t="s">
        <v>179</v>
      </c>
      <c r="I294" s="26" t="s">
        <v>265</v>
      </c>
      <c r="J294" s="7" t="str">
        <f t="shared" si="12"/>
        <v>Sim</v>
      </c>
      <c r="K294" s="27">
        <v>45457</v>
      </c>
      <c r="L294" s="7"/>
      <c r="M294" s="7" t="s">
        <v>98</v>
      </c>
      <c r="N294" s="28">
        <v>1.2E-2</v>
      </c>
      <c r="O294" s="7" t="s">
        <v>99</v>
      </c>
      <c r="P294" s="29">
        <v>0.1</v>
      </c>
      <c r="Q294" s="30" t="s">
        <v>1134</v>
      </c>
      <c r="R294" s="30"/>
      <c r="S294" s="7" t="s">
        <v>163</v>
      </c>
      <c r="T294" s="7" t="s">
        <v>1135</v>
      </c>
      <c r="U294" s="7" t="s">
        <v>32</v>
      </c>
      <c r="V294" s="26" t="e">
        <f t="shared" ca="1" si="14"/>
        <v>#NAME?</v>
      </c>
      <c r="W294" s="7"/>
      <c r="X294" s="7" t="s">
        <v>26</v>
      </c>
      <c r="Y294" s="31" t="s">
        <v>165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1136</v>
      </c>
      <c r="C295" s="41" t="s">
        <v>1137</v>
      </c>
      <c r="D295" s="7" t="s">
        <v>18</v>
      </c>
      <c r="E295" s="7" t="s">
        <v>32</v>
      </c>
      <c r="F295" s="7" t="s">
        <v>189</v>
      </c>
      <c r="G295" s="7" t="e">
        <f t="shared" ca="1" si="13"/>
        <v>#NAME?</v>
      </c>
      <c r="H295" s="26" t="s">
        <v>170</v>
      </c>
      <c r="I295" s="26" t="s">
        <v>24</v>
      </c>
      <c r="J295" s="7" t="str">
        <f t="shared" si="12"/>
        <v>Sim</v>
      </c>
      <c r="K295" s="27">
        <v>45545</v>
      </c>
      <c r="L295" s="7"/>
      <c r="M295" s="7" t="s">
        <v>521</v>
      </c>
      <c r="N295" s="28">
        <v>7.0000000000000001E-3</v>
      </c>
      <c r="O295" s="7" t="s">
        <v>24</v>
      </c>
      <c r="P295" s="29">
        <v>0</v>
      </c>
      <c r="Q295" s="30" t="s">
        <v>1138</v>
      </c>
      <c r="R295" s="30"/>
      <c r="S295" s="7" t="s">
        <v>207</v>
      </c>
      <c r="T295" s="7" t="s">
        <v>1139</v>
      </c>
      <c r="U295" s="7" t="s">
        <v>42</v>
      </c>
      <c r="V295" s="26" t="e">
        <f t="shared" ca="1" si="14"/>
        <v>#NAME?</v>
      </c>
      <c r="W295" s="7"/>
      <c r="X295" s="7" t="s">
        <v>26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1136</v>
      </c>
      <c r="C296" s="41" t="s">
        <v>1140</v>
      </c>
      <c r="D296" s="7" t="s">
        <v>18</v>
      </c>
      <c r="E296" s="7" t="s">
        <v>32</v>
      </c>
      <c r="F296" s="7" t="s">
        <v>189</v>
      </c>
      <c r="G296" s="7" t="e">
        <f t="shared" ca="1" si="13"/>
        <v>#NAME?</v>
      </c>
      <c r="H296" s="26" t="s">
        <v>179</v>
      </c>
      <c r="I296" s="26" t="s">
        <v>180</v>
      </c>
      <c r="J296" s="7" t="str">
        <f t="shared" si="12"/>
        <v>Não</v>
      </c>
      <c r="K296" s="27">
        <v>45441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163</v>
      </c>
      <c r="T296" s="7" t="s">
        <v>1141</v>
      </c>
      <c r="U296" s="7" t="s">
        <v>32</v>
      </c>
      <c r="V296" s="26" t="e">
        <f t="shared" ca="1" si="14"/>
        <v>#NAME?</v>
      </c>
      <c r="W296" s="7"/>
      <c r="X296" s="7" t="s">
        <v>26</v>
      </c>
      <c r="Y296" s="31" t="s">
        <v>165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1142</v>
      </c>
      <c r="C297" s="67" t="s">
        <v>1143</v>
      </c>
      <c r="D297" s="7" t="s">
        <v>57</v>
      </c>
      <c r="E297" s="7" t="s">
        <v>32</v>
      </c>
      <c r="F297" s="7" t="s">
        <v>423</v>
      </c>
      <c r="G297" s="7" t="e">
        <f t="shared" ca="1" si="13"/>
        <v>#NAME?</v>
      </c>
      <c r="H297" s="26" t="s">
        <v>170</v>
      </c>
      <c r="I297" s="26" t="s">
        <v>24</v>
      </c>
      <c r="J297" s="7" t="str">
        <f t="shared" si="12"/>
        <v>Não</v>
      </c>
      <c r="K297" s="27">
        <v>45253</v>
      </c>
      <c r="L297" s="7"/>
      <c r="M297" s="9" t="s">
        <v>98</v>
      </c>
      <c r="N297" s="10">
        <v>1.2E-2</v>
      </c>
      <c r="O297" s="6" t="s">
        <v>99</v>
      </c>
      <c r="P297" s="11">
        <v>0.1</v>
      </c>
      <c r="Q297" s="30"/>
      <c r="R297" s="30"/>
      <c r="S297" s="7" t="s">
        <v>163</v>
      </c>
      <c r="T297" s="7" t="s">
        <v>1144</v>
      </c>
      <c r="U297" s="7" t="s">
        <v>32</v>
      </c>
      <c r="V297" s="26" t="e">
        <f t="shared" ca="1" si="14"/>
        <v>#NAME?</v>
      </c>
      <c r="W297" s="7"/>
      <c r="X297" s="7"/>
      <c r="Y297" s="31" t="s">
        <v>165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1145</v>
      </c>
      <c r="C298" s="4" t="s">
        <v>1146</v>
      </c>
      <c r="D298" s="7" t="s">
        <v>18</v>
      </c>
      <c r="E298" s="7" t="s">
        <v>19</v>
      </c>
      <c r="F298" s="7" t="s">
        <v>20</v>
      </c>
      <c r="G298" s="7" t="e">
        <f t="shared" ca="1" si="13"/>
        <v>#NAME?</v>
      </c>
      <c r="H298" s="26" t="s">
        <v>161</v>
      </c>
      <c r="I298" s="26" t="s">
        <v>24</v>
      </c>
      <c r="J298" s="7" t="str">
        <f t="shared" si="12"/>
        <v>Não</v>
      </c>
      <c r="K298" s="27">
        <v>45156</v>
      </c>
      <c r="L298" s="27">
        <v>45449</v>
      </c>
      <c r="M298" s="7" t="s">
        <v>23</v>
      </c>
      <c r="N298" s="28">
        <v>1.2E-2</v>
      </c>
      <c r="O298" s="7" t="s">
        <v>24</v>
      </c>
      <c r="P298" s="29">
        <v>0</v>
      </c>
      <c r="Q298" s="30"/>
      <c r="R298" s="30" t="s">
        <v>345</v>
      </c>
      <c r="S298" s="7" t="s">
        <v>163</v>
      </c>
      <c r="T298" s="7" t="s">
        <v>1147</v>
      </c>
      <c r="U298" s="7" t="s">
        <v>77</v>
      </c>
      <c r="V298" s="26" t="e">
        <f t="shared" ca="1" si="14"/>
        <v>#NAME?</v>
      </c>
      <c r="W298" s="7"/>
      <c r="X298" s="7"/>
      <c r="Y298" s="31" t="s">
        <v>165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1148</v>
      </c>
      <c r="C299" s="4" t="s">
        <v>1149</v>
      </c>
      <c r="D299" s="7" t="s">
        <v>18</v>
      </c>
      <c r="E299" s="7" t="s">
        <v>19</v>
      </c>
      <c r="F299" s="7" t="s">
        <v>20</v>
      </c>
      <c r="G299" s="7" t="e">
        <f t="shared" ca="1" si="13"/>
        <v>#NAME?</v>
      </c>
      <c r="H299" s="26" t="s">
        <v>179</v>
      </c>
      <c r="I299" s="26" t="s">
        <v>180</v>
      </c>
      <c r="J299" s="7" t="str">
        <f t="shared" si="12"/>
        <v>Não</v>
      </c>
      <c r="K299" s="27">
        <v>45166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30"/>
      <c r="R299" s="30"/>
      <c r="S299" s="7" t="s">
        <v>163</v>
      </c>
      <c r="T299" s="7" t="s">
        <v>1150</v>
      </c>
      <c r="U299" s="7" t="s">
        <v>77</v>
      </c>
      <c r="V299" s="26" t="e">
        <f t="shared" ca="1" si="14"/>
        <v>#NAME?</v>
      </c>
      <c r="W299" s="7"/>
      <c r="X299" s="7"/>
      <c r="Y299" s="31" t="s">
        <v>165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1151</v>
      </c>
      <c r="C300" s="4" t="s">
        <v>1152</v>
      </c>
      <c r="D300" s="7" t="s">
        <v>18</v>
      </c>
      <c r="E300" s="7" t="s">
        <v>32</v>
      </c>
      <c r="F300" s="7" t="s">
        <v>255</v>
      </c>
      <c r="G300" s="7" t="e">
        <f t="shared" ca="1" si="13"/>
        <v>#NAME?</v>
      </c>
      <c r="H300" s="26" t="s">
        <v>170</v>
      </c>
      <c r="I300" s="26" t="s">
        <v>24</v>
      </c>
      <c r="J300" s="7" t="str">
        <f t="shared" si="12"/>
        <v>Sim</v>
      </c>
      <c r="K300" s="27">
        <v>45000</v>
      </c>
      <c r="L300" s="7"/>
      <c r="M300" s="7" t="s">
        <v>23</v>
      </c>
      <c r="N300" s="28">
        <v>7.0000000000000001E-3</v>
      </c>
      <c r="O300" s="7" t="s">
        <v>24</v>
      </c>
      <c r="P300" s="29">
        <v>0</v>
      </c>
      <c r="Q300" s="47" t="s">
        <v>1153</v>
      </c>
      <c r="R300" s="30" t="s">
        <v>1154</v>
      </c>
      <c r="S300" s="7" t="s">
        <v>163</v>
      </c>
      <c r="T300" s="7" t="s">
        <v>1155</v>
      </c>
      <c r="U300" s="7" t="s">
        <v>32</v>
      </c>
      <c r="V300" s="26" t="e">
        <f t="shared" ca="1" si="14"/>
        <v>#NAME?</v>
      </c>
      <c r="W300" s="7"/>
      <c r="X300" s="7" t="s">
        <v>26</v>
      </c>
      <c r="Y300" s="31" t="s">
        <v>165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1151</v>
      </c>
      <c r="C301" s="4" t="s">
        <v>1156</v>
      </c>
      <c r="D301" s="7" t="s">
        <v>18</v>
      </c>
      <c r="E301" s="7" t="s">
        <v>32</v>
      </c>
      <c r="F301" s="7" t="s">
        <v>255</v>
      </c>
      <c r="G301" s="7" t="e">
        <f t="shared" ca="1" si="13"/>
        <v>#NAME?</v>
      </c>
      <c r="H301" s="26" t="s">
        <v>170</v>
      </c>
      <c r="I301" s="26" t="s">
        <v>24</v>
      </c>
      <c r="J301" s="7" t="str">
        <f t="shared" si="12"/>
        <v>Não</v>
      </c>
      <c r="K301" s="27">
        <v>45007</v>
      </c>
      <c r="L301" s="7"/>
      <c r="M301" s="7" t="s">
        <v>955</v>
      </c>
      <c r="N301" s="28">
        <v>0.02</v>
      </c>
      <c r="O301" s="7" t="s">
        <v>201</v>
      </c>
      <c r="P301" s="29">
        <v>0.2</v>
      </c>
      <c r="Q301" s="47"/>
      <c r="R301" s="30" t="s">
        <v>1154</v>
      </c>
      <c r="S301" s="7" t="s">
        <v>163</v>
      </c>
      <c r="T301" s="7" t="s">
        <v>1155</v>
      </c>
      <c r="U301" s="7" t="s">
        <v>32</v>
      </c>
      <c r="V301" s="26" t="e">
        <f t="shared" ca="1" si="14"/>
        <v>#NAME?</v>
      </c>
      <c r="W301" s="7"/>
      <c r="X301" s="7" t="s">
        <v>26</v>
      </c>
      <c r="Y301" s="31" t="s">
        <v>165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1157</v>
      </c>
      <c r="C302" s="4" t="s">
        <v>1158</v>
      </c>
      <c r="D302" s="7" t="s">
        <v>18</v>
      </c>
      <c r="E302" s="7" t="s">
        <v>42</v>
      </c>
      <c r="F302" s="7" t="s">
        <v>52</v>
      </c>
      <c r="G302" s="7" t="e">
        <f t="shared" ca="1" si="13"/>
        <v>#NAME?</v>
      </c>
      <c r="H302" s="26" t="s">
        <v>170</v>
      </c>
      <c r="I302" s="26" t="s">
        <v>24</v>
      </c>
      <c r="J302" s="7" t="str">
        <f t="shared" si="12"/>
        <v>Não</v>
      </c>
      <c r="K302" s="27">
        <v>45393</v>
      </c>
      <c r="L302" s="7"/>
      <c r="M302" s="7" t="s">
        <v>23</v>
      </c>
      <c r="N302" s="28">
        <v>1.2E-2</v>
      </c>
      <c r="O302" s="7" t="s">
        <v>24</v>
      </c>
      <c r="P302" s="29">
        <v>0</v>
      </c>
      <c r="Q302" s="47"/>
      <c r="R302" s="30"/>
      <c r="S302" s="7" t="s">
        <v>163</v>
      </c>
      <c r="T302" s="7" t="s">
        <v>1159</v>
      </c>
      <c r="U302" s="7" t="s">
        <v>42</v>
      </c>
      <c r="V302" s="26" t="e">
        <f t="shared" ca="1" si="14"/>
        <v>#NAME?</v>
      </c>
      <c r="W302" s="7"/>
      <c r="X302" s="7" t="s">
        <v>26</v>
      </c>
      <c r="Y302" s="31" t="s">
        <v>165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1160</v>
      </c>
      <c r="C303" s="4" t="s">
        <v>1161</v>
      </c>
      <c r="D303" s="7" t="s">
        <v>18</v>
      </c>
      <c r="E303" s="7" t="s">
        <v>32</v>
      </c>
      <c r="F303" s="7" t="s">
        <v>220</v>
      </c>
      <c r="G303" s="7" t="e">
        <f t="shared" ca="1" si="13"/>
        <v>#NAME?</v>
      </c>
      <c r="H303" s="26" t="s">
        <v>170</v>
      </c>
      <c r="I303" s="26" t="s">
        <v>24</v>
      </c>
      <c r="J303" s="7" t="str">
        <f t="shared" si="12"/>
        <v>Não</v>
      </c>
      <c r="K303" s="27">
        <v>45474</v>
      </c>
      <c r="L303" s="7"/>
      <c r="M303" s="7" t="s">
        <v>23</v>
      </c>
      <c r="N303" s="55">
        <v>1.2E-2</v>
      </c>
      <c r="O303" s="56" t="s">
        <v>24</v>
      </c>
      <c r="P303" s="57">
        <v>0</v>
      </c>
      <c r="Q303" s="47"/>
      <c r="R303" s="30"/>
      <c r="S303" s="7" t="s">
        <v>163</v>
      </c>
      <c r="T303" s="7" t="s">
        <v>1162</v>
      </c>
      <c r="U303" s="7" t="s">
        <v>32</v>
      </c>
      <c r="V303" s="26" t="e">
        <f t="shared" ca="1" si="14"/>
        <v>#NAME?</v>
      </c>
      <c r="W303" s="7"/>
      <c r="X303" s="7" t="s">
        <v>39</v>
      </c>
      <c r="Y303" s="31" t="s">
        <v>165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1163</v>
      </c>
      <c r="C304" s="4" t="s">
        <v>1164</v>
      </c>
      <c r="D304" s="7" t="s">
        <v>18</v>
      </c>
      <c r="E304" s="7" t="s">
        <v>42</v>
      </c>
      <c r="F304" s="7" t="s">
        <v>48</v>
      </c>
      <c r="G304" s="7" t="e">
        <f t="shared" ca="1" si="13"/>
        <v>#NAME?</v>
      </c>
      <c r="H304" s="26" t="s">
        <v>170</v>
      </c>
      <c r="I304" s="26" t="s">
        <v>24</v>
      </c>
      <c r="J304" s="7" t="str">
        <f t="shared" si="12"/>
        <v>Não</v>
      </c>
      <c r="K304" s="27">
        <v>45446</v>
      </c>
      <c r="L304" s="7"/>
      <c r="M304" s="88" t="s">
        <v>23</v>
      </c>
      <c r="N304" s="60">
        <v>1.2E-2</v>
      </c>
      <c r="O304" s="61" t="s">
        <v>24</v>
      </c>
      <c r="P304" s="62">
        <v>0</v>
      </c>
      <c r="Q304" s="13"/>
      <c r="R304" s="30"/>
      <c r="S304" s="7" t="s">
        <v>163</v>
      </c>
      <c r="T304" s="7" t="s">
        <v>1165</v>
      </c>
      <c r="U304" s="7" t="s">
        <v>32</v>
      </c>
      <c r="V304" s="26" t="e">
        <f t="shared" ca="1" si="14"/>
        <v>#NAME?</v>
      </c>
      <c r="W304" s="7"/>
      <c r="X304" s="7" t="s">
        <v>39</v>
      </c>
      <c r="Y304" s="31" t="s">
        <v>165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1163</v>
      </c>
      <c r="C305" s="4" t="s">
        <v>1166</v>
      </c>
      <c r="D305" s="7" t="s">
        <v>18</v>
      </c>
      <c r="E305" s="7" t="s">
        <v>42</v>
      </c>
      <c r="F305" s="7" t="s">
        <v>48</v>
      </c>
      <c r="G305" s="7" t="e">
        <f t="shared" ca="1" si="13"/>
        <v>#NAME?</v>
      </c>
      <c r="H305" s="26" t="s">
        <v>170</v>
      </c>
      <c r="I305" s="26" t="s">
        <v>24</v>
      </c>
      <c r="J305" s="7" t="str">
        <f t="shared" si="12"/>
        <v>Não</v>
      </c>
      <c r="K305" s="27">
        <v>45677</v>
      </c>
      <c r="L305" s="7"/>
      <c r="M305" s="88" t="s">
        <v>23</v>
      </c>
      <c r="N305" s="60">
        <v>1.2E-2</v>
      </c>
      <c r="O305" s="61" t="s">
        <v>24</v>
      </c>
      <c r="P305" s="62">
        <v>0</v>
      </c>
      <c r="Q305" s="13"/>
      <c r="R305" s="30"/>
      <c r="S305" s="7" t="s">
        <v>163</v>
      </c>
      <c r="T305" s="7" t="s">
        <v>1165</v>
      </c>
      <c r="U305" s="7" t="s">
        <v>32</v>
      </c>
      <c r="V305" s="26" t="e">
        <f t="shared" ca="1" si="14"/>
        <v>#NAME?</v>
      </c>
      <c r="W305" s="7"/>
      <c r="X305" s="7" t="s">
        <v>39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1167</v>
      </c>
      <c r="C306" s="4" t="s">
        <v>1168</v>
      </c>
      <c r="D306" s="7" t="s">
        <v>18</v>
      </c>
      <c r="E306" s="7" t="s">
        <v>32</v>
      </c>
      <c r="F306" s="7" t="s">
        <v>220</v>
      </c>
      <c r="G306" s="7" t="e">
        <f t="shared" ca="1" si="13"/>
        <v>#NAME?</v>
      </c>
      <c r="H306" s="26" t="s">
        <v>170</v>
      </c>
      <c r="I306" s="26" t="s">
        <v>24</v>
      </c>
      <c r="J306" s="7" t="str">
        <f t="shared" si="12"/>
        <v>Sim</v>
      </c>
      <c r="K306" s="27">
        <v>45467</v>
      </c>
      <c r="L306" s="7"/>
      <c r="M306" s="7" t="s">
        <v>521</v>
      </c>
      <c r="N306" s="28">
        <v>8.0000000000000002E-3</v>
      </c>
      <c r="O306" s="7" t="s">
        <v>24</v>
      </c>
      <c r="P306" s="29">
        <v>0</v>
      </c>
      <c r="Q306" s="30" t="s">
        <v>1169</v>
      </c>
      <c r="R306" s="94"/>
      <c r="S306" s="7" t="s">
        <v>207</v>
      </c>
      <c r="T306" s="7" t="s">
        <v>1170</v>
      </c>
      <c r="U306" s="7" t="s">
        <v>32</v>
      </c>
      <c r="V306" s="26" t="e">
        <f t="shared" ca="1" si="14"/>
        <v>#NAME?</v>
      </c>
      <c r="W306" s="7"/>
      <c r="X306" s="7" t="s">
        <v>39</v>
      </c>
      <c r="Y306" s="31" t="s">
        <v>165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1171</v>
      </c>
      <c r="C307" s="4" t="s">
        <v>1172</v>
      </c>
      <c r="D307" s="7" t="s">
        <v>159</v>
      </c>
      <c r="E307" s="7" t="s">
        <v>32</v>
      </c>
      <c r="F307" s="7" t="s">
        <v>160</v>
      </c>
      <c r="G307" s="7" t="e">
        <f t="shared" ca="1" si="13"/>
        <v>#NAME?</v>
      </c>
      <c r="H307" s="26" t="s">
        <v>161</v>
      </c>
      <c r="I307" s="26" t="s">
        <v>24</v>
      </c>
      <c r="J307" s="7" t="str">
        <f t="shared" si="12"/>
        <v>Não</v>
      </c>
      <c r="K307" s="27">
        <v>45133</v>
      </c>
      <c r="L307" s="27">
        <v>45527</v>
      </c>
      <c r="M307" s="7" t="s">
        <v>23</v>
      </c>
      <c r="N307" s="28">
        <v>1.2E-2</v>
      </c>
      <c r="O307" s="7" t="s">
        <v>24</v>
      </c>
      <c r="P307" s="29">
        <v>0</v>
      </c>
      <c r="Q307" s="30"/>
      <c r="R307" s="30"/>
      <c r="S307" s="7" t="s">
        <v>163</v>
      </c>
      <c r="T307" s="7" t="s">
        <v>1173</v>
      </c>
      <c r="U307" s="7" t="s">
        <v>32</v>
      </c>
      <c r="V307" s="26" t="e">
        <f t="shared" ca="1" si="14"/>
        <v>#NAME?</v>
      </c>
      <c r="W307" s="7"/>
      <c r="X307" s="7"/>
      <c r="Y307" s="31" t="s">
        <v>279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1174</v>
      </c>
      <c r="C308" s="4" t="s">
        <v>1175</v>
      </c>
      <c r="D308" s="7" t="s">
        <v>18</v>
      </c>
      <c r="E308" s="7" t="s">
        <v>19</v>
      </c>
      <c r="F308" s="7" t="s">
        <v>72</v>
      </c>
      <c r="G308" s="7" t="e">
        <f t="shared" ca="1" si="13"/>
        <v>#NAME?</v>
      </c>
      <c r="H308" s="26" t="s">
        <v>170</v>
      </c>
      <c r="I308" s="26" t="s">
        <v>24</v>
      </c>
      <c r="J308" s="7" t="str">
        <f t="shared" si="12"/>
        <v>Não</v>
      </c>
      <c r="K308" s="27">
        <v>45623</v>
      </c>
      <c r="L308" s="27"/>
      <c r="M308" s="7" t="s">
        <v>75</v>
      </c>
      <c r="N308" s="28">
        <v>1.2E-2</v>
      </c>
      <c r="O308" s="7" t="s">
        <v>24</v>
      </c>
      <c r="P308" s="29">
        <v>0</v>
      </c>
      <c r="Q308" s="30"/>
      <c r="R308" s="30" t="s">
        <v>1176</v>
      </c>
      <c r="S308" s="7" t="s">
        <v>163</v>
      </c>
      <c r="T308" s="7" t="s">
        <v>1177</v>
      </c>
      <c r="U308" s="7" t="s">
        <v>77</v>
      </c>
      <c r="V308" s="26" t="e">
        <f t="shared" ca="1" si="14"/>
        <v>#NAME?</v>
      </c>
      <c r="W308" s="7"/>
      <c r="X308" s="7" t="s">
        <v>26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1178</v>
      </c>
      <c r="C309" s="4" t="s">
        <v>1179</v>
      </c>
      <c r="D309" s="7" t="s">
        <v>18</v>
      </c>
      <c r="E309" s="7" t="s">
        <v>19</v>
      </c>
      <c r="F309" s="7" t="s">
        <v>72</v>
      </c>
      <c r="G309" s="7" t="e">
        <f t="shared" ca="1" si="13"/>
        <v>#NAME?</v>
      </c>
      <c r="H309" s="26" t="s">
        <v>170</v>
      </c>
      <c r="I309" s="26" t="s">
        <v>24</v>
      </c>
      <c r="J309" s="7" t="str">
        <f t="shared" si="12"/>
        <v>Não</v>
      </c>
      <c r="K309" s="27">
        <v>45127</v>
      </c>
      <c r="L309" s="27"/>
      <c r="M309" s="7" t="s">
        <v>75</v>
      </c>
      <c r="N309" s="28">
        <v>1.2E-2</v>
      </c>
      <c r="O309" s="7" t="s">
        <v>24</v>
      </c>
      <c r="P309" s="29">
        <v>0</v>
      </c>
      <c r="Q309" s="25"/>
      <c r="R309" s="30" t="s">
        <v>1180</v>
      </c>
      <c r="S309" s="7" t="s">
        <v>163</v>
      </c>
      <c r="T309" s="7" t="s">
        <v>1181</v>
      </c>
      <c r="U309" s="7" t="s">
        <v>77</v>
      </c>
      <c r="V309" s="26" t="e">
        <f t="shared" ca="1" si="14"/>
        <v>#NAME?</v>
      </c>
      <c r="W309" s="7"/>
      <c r="X309" s="7"/>
      <c r="Y309" s="31" t="s">
        <v>165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1182</v>
      </c>
      <c r="C310" s="4" t="s">
        <v>1183</v>
      </c>
      <c r="D310" s="7" t="s">
        <v>18</v>
      </c>
      <c r="E310" s="7" t="s">
        <v>42</v>
      </c>
      <c r="F310" s="7" t="s">
        <v>90</v>
      </c>
      <c r="G310" s="7" t="e">
        <f t="shared" ca="1" si="13"/>
        <v>#NAME?</v>
      </c>
      <c r="H310" s="26" t="s">
        <v>161</v>
      </c>
      <c r="I310" s="26" t="s">
        <v>24</v>
      </c>
      <c r="J310" s="7" t="str">
        <f t="shared" si="12"/>
        <v>Não</v>
      </c>
      <c r="K310" s="27">
        <v>45016</v>
      </c>
      <c r="L310" s="79">
        <v>45579</v>
      </c>
      <c r="M310" s="7" t="s">
        <v>23</v>
      </c>
      <c r="N310" s="28">
        <v>1.2E-2</v>
      </c>
      <c r="O310" s="7" t="s">
        <v>24</v>
      </c>
      <c r="P310" s="29">
        <v>0</v>
      </c>
      <c r="Q310" s="25"/>
      <c r="R310" s="30"/>
      <c r="S310" s="7" t="s">
        <v>163</v>
      </c>
      <c r="T310" s="7" t="s">
        <v>1184</v>
      </c>
      <c r="U310" s="7" t="s">
        <v>209</v>
      </c>
      <c r="V310" s="26" t="e">
        <f t="shared" ca="1" si="14"/>
        <v>#NAME?</v>
      </c>
      <c r="W310" s="7"/>
      <c r="X310" s="7"/>
      <c r="Y310" s="31" t="s">
        <v>165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1185</v>
      </c>
      <c r="C311" s="4" t="s">
        <v>1186</v>
      </c>
      <c r="D311" s="7" t="s">
        <v>18</v>
      </c>
      <c r="E311" s="7" t="s">
        <v>32</v>
      </c>
      <c r="F311" s="7" t="s">
        <v>220</v>
      </c>
      <c r="G311" s="7" t="e">
        <f t="shared" ca="1" si="13"/>
        <v>#NAME?</v>
      </c>
      <c r="H311" s="26" t="s">
        <v>161</v>
      </c>
      <c r="I311" s="26" t="s">
        <v>24</v>
      </c>
      <c r="J311" s="7" t="str">
        <f t="shared" si="12"/>
        <v>Não</v>
      </c>
      <c r="K311" s="27">
        <v>45162</v>
      </c>
      <c r="L311" s="27">
        <v>45614</v>
      </c>
      <c r="M311" s="7" t="s">
        <v>281</v>
      </c>
      <c r="N311" s="28">
        <v>0.02</v>
      </c>
      <c r="O311" s="7" t="s">
        <v>201</v>
      </c>
      <c r="P311" s="29">
        <v>0.2</v>
      </c>
      <c r="Q311" s="47"/>
      <c r="R311" s="47" t="s">
        <v>1187</v>
      </c>
      <c r="S311" s="7" t="s">
        <v>163</v>
      </c>
      <c r="T311" s="7" t="s">
        <v>1188</v>
      </c>
      <c r="U311" s="7" t="s">
        <v>230</v>
      </c>
      <c r="V311" s="26" t="e">
        <f t="shared" ca="1" si="14"/>
        <v>#NAME?</v>
      </c>
      <c r="W311" s="7"/>
      <c r="X311" s="7"/>
      <c r="Y311" s="31" t="s">
        <v>165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1189</v>
      </c>
      <c r="C312" s="4" t="s">
        <v>1190</v>
      </c>
      <c r="D312" s="7" t="s">
        <v>18</v>
      </c>
      <c r="E312" s="7" t="s">
        <v>19</v>
      </c>
      <c r="F312" s="7" t="s">
        <v>72</v>
      </c>
      <c r="G312" s="7" t="e">
        <f t="shared" ca="1" si="13"/>
        <v>#NAME?</v>
      </c>
      <c r="H312" s="26" t="s">
        <v>170</v>
      </c>
      <c r="I312" s="26" t="s">
        <v>24</v>
      </c>
      <c r="J312" s="7" t="str">
        <f t="shared" si="12"/>
        <v>Não</v>
      </c>
      <c r="K312" s="27">
        <v>45166</v>
      </c>
      <c r="L312" s="27"/>
      <c r="M312" s="7" t="s">
        <v>221</v>
      </c>
      <c r="N312" s="28">
        <v>1.4999999999999999E-2</v>
      </c>
      <c r="O312" s="7" t="s">
        <v>99</v>
      </c>
      <c r="P312" s="29">
        <v>0.1</v>
      </c>
      <c r="Q312" s="30"/>
      <c r="R312" s="30" t="s">
        <v>1191</v>
      </c>
      <c r="S312" s="7" t="s">
        <v>163</v>
      </c>
      <c r="T312" s="7" t="s">
        <v>1192</v>
      </c>
      <c r="U312" s="7" t="s">
        <v>77</v>
      </c>
      <c r="V312" s="26" t="e">
        <f t="shared" ca="1" si="14"/>
        <v>#NAME?</v>
      </c>
      <c r="W312" s="7"/>
      <c r="X312" s="7"/>
      <c r="Y312" s="31" t="s">
        <v>165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1193</v>
      </c>
      <c r="C313" s="4" t="s">
        <v>1194</v>
      </c>
      <c r="D313" s="7" t="s">
        <v>18</v>
      </c>
      <c r="E313" s="7" t="s">
        <v>19</v>
      </c>
      <c r="F313" s="7" t="s">
        <v>72</v>
      </c>
      <c r="G313" s="7" t="e">
        <f t="shared" ca="1" si="13"/>
        <v>#NAME?</v>
      </c>
      <c r="H313" s="26" t="s">
        <v>300</v>
      </c>
      <c r="I313" s="26" t="s">
        <v>24</v>
      </c>
      <c r="J313" s="7" t="str">
        <f t="shared" si="12"/>
        <v>Não</v>
      </c>
      <c r="K313" s="27">
        <v>45694</v>
      </c>
      <c r="L313" s="27"/>
      <c r="M313" s="7" t="s">
        <v>23</v>
      </c>
      <c r="N313" s="28">
        <v>1.2E-2</v>
      </c>
      <c r="O313" s="7" t="s">
        <v>24</v>
      </c>
      <c r="P313" s="29">
        <v>0</v>
      </c>
      <c r="Q313" s="30"/>
      <c r="R313" s="30"/>
      <c r="S313" s="7" t="s">
        <v>207</v>
      </c>
      <c r="T313" s="7" t="s">
        <v>1195</v>
      </c>
      <c r="U313" s="7" t="s">
        <v>77</v>
      </c>
      <c r="V313" s="26" t="e">
        <f t="shared" ca="1" si="14"/>
        <v>#NAME?</v>
      </c>
      <c r="W313" s="7"/>
      <c r="X313" s="7" t="s">
        <v>26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1196</v>
      </c>
      <c r="C314" s="67" t="s">
        <v>1197</v>
      </c>
      <c r="D314" s="6" t="s">
        <v>159</v>
      </c>
      <c r="E314" s="6" t="s">
        <v>32</v>
      </c>
      <c r="F314" s="7" t="s">
        <v>160</v>
      </c>
      <c r="G314" s="7" t="e">
        <f t="shared" ca="1" si="13"/>
        <v>#NAME?</v>
      </c>
      <c r="H314" s="8" t="s">
        <v>161</v>
      </c>
      <c r="I314" s="26" t="s">
        <v>24</v>
      </c>
      <c r="J314" s="7" t="str">
        <f t="shared" si="12"/>
        <v>Não</v>
      </c>
      <c r="K314" s="112">
        <v>45140</v>
      </c>
      <c r="L314" s="112">
        <v>45516</v>
      </c>
      <c r="M314" s="7" t="s">
        <v>23</v>
      </c>
      <c r="N314" s="10">
        <v>0.01</v>
      </c>
      <c r="O314" s="6" t="s">
        <v>24</v>
      </c>
      <c r="P314" s="11">
        <v>0</v>
      </c>
      <c r="Q314" s="113"/>
      <c r="R314" s="113" t="s">
        <v>345</v>
      </c>
      <c r="S314" s="6" t="s">
        <v>163</v>
      </c>
      <c r="T314" s="7" t="s">
        <v>1198</v>
      </c>
      <c r="U314" s="6" t="s">
        <v>32</v>
      </c>
      <c r="V314" s="26" t="e">
        <f t="shared" ca="1" si="14"/>
        <v>#NAME?</v>
      </c>
      <c r="W314" s="6"/>
      <c r="X314" s="6"/>
      <c r="Y314" s="114" t="s">
        <v>165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1199</v>
      </c>
      <c r="C315" s="67" t="s">
        <v>1200</v>
      </c>
      <c r="D315" s="6" t="s">
        <v>159</v>
      </c>
      <c r="E315" s="6" t="s">
        <v>32</v>
      </c>
      <c r="F315" s="7" t="s">
        <v>226</v>
      </c>
      <c r="G315" s="7" t="e">
        <f t="shared" ca="1" si="13"/>
        <v>#NAME?</v>
      </c>
      <c r="H315" s="8" t="s">
        <v>170</v>
      </c>
      <c r="I315" s="26" t="s">
        <v>24</v>
      </c>
      <c r="J315" s="7" t="str">
        <f t="shared" si="12"/>
        <v>Sim</v>
      </c>
      <c r="K315" s="112">
        <v>45623</v>
      </c>
      <c r="L315" s="112"/>
      <c r="M315" s="7" t="s">
        <v>227</v>
      </c>
      <c r="N315" s="10">
        <v>3.0000000000000001E-3</v>
      </c>
      <c r="O315" s="6" t="s">
        <v>24</v>
      </c>
      <c r="P315" s="11">
        <v>0</v>
      </c>
      <c r="Q315" s="113" t="s">
        <v>1201</v>
      </c>
      <c r="R315" s="113"/>
      <c r="S315" s="6" t="s">
        <v>163</v>
      </c>
      <c r="T315" s="7" t="s">
        <v>1202</v>
      </c>
      <c r="U315" s="6" t="s">
        <v>230</v>
      </c>
      <c r="V315" s="26" t="e">
        <f t="shared" ca="1" si="14"/>
        <v>#NAME?</v>
      </c>
      <c r="W315" s="6"/>
      <c r="X315" s="6" t="s">
        <v>26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90" t="s">
        <v>1203</v>
      </c>
      <c r="C316" s="53" t="s">
        <v>1204</v>
      </c>
      <c r="D316" s="7" t="s">
        <v>18</v>
      </c>
      <c r="E316" s="7" t="s">
        <v>32</v>
      </c>
      <c r="F316" s="7" t="s">
        <v>233</v>
      </c>
      <c r="G316" s="7" t="e">
        <f t="shared" ca="1" si="13"/>
        <v>#NAME?</v>
      </c>
      <c r="H316" s="26" t="s">
        <v>161</v>
      </c>
      <c r="I316" s="26" t="s">
        <v>24</v>
      </c>
      <c r="J316" s="7" t="str">
        <f>IF(R316=0,"Não","Sim")</f>
        <v>Sim</v>
      </c>
      <c r="K316" s="27">
        <v>45180</v>
      </c>
      <c r="L316" s="27">
        <v>45449</v>
      </c>
      <c r="M316" s="7" t="s">
        <v>23</v>
      </c>
      <c r="N316" s="28">
        <v>1.2E-2</v>
      </c>
      <c r="O316" s="7" t="s">
        <v>24</v>
      </c>
      <c r="P316" s="29">
        <v>0</v>
      </c>
      <c r="Q316" s="87"/>
      <c r="R316" s="47" t="s">
        <v>345</v>
      </c>
      <c r="S316" s="7" t="s">
        <v>163</v>
      </c>
      <c r="T316" s="7" t="s">
        <v>1205</v>
      </c>
      <c r="U316" s="7" t="s">
        <v>970</v>
      </c>
      <c r="V316" s="26" t="e">
        <f t="shared" ca="1" si="14"/>
        <v>#NAME?</v>
      </c>
      <c r="W316" s="7"/>
      <c r="X316" s="7"/>
      <c r="Y316" s="31" t="s">
        <v>165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1206</v>
      </c>
      <c r="C317" s="4" t="s">
        <v>1207</v>
      </c>
      <c r="D317" s="7" t="s">
        <v>18</v>
      </c>
      <c r="E317" s="7" t="s">
        <v>32</v>
      </c>
      <c r="F317" s="7" t="s">
        <v>220</v>
      </c>
      <c r="G317" s="7" t="e">
        <f t="shared" ca="1" si="13"/>
        <v>#NAME?</v>
      </c>
      <c r="H317" s="26" t="s">
        <v>179</v>
      </c>
      <c r="I317" s="26" t="s">
        <v>180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381</v>
      </c>
      <c r="N317" s="28">
        <v>0.02</v>
      </c>
      <c r="O317" s="7" t="s">
        <v>99</v>
      </c>
      <c r="P317" s="29">
        <v>0.2</v>
      </c>
      <c r="Q317" s="30"/>
      <c r="R317" s="30" t="s">
        <v>1208</v>
      </c>
      <c r="S317" s="7" t="s">
        <v>163</v>
      </c>
      <c r="T317" s="7" t="s">
        <v>1209</v>
      </c>
      <c r="U317" s="7" t="s">
        <v>32</v>
      </c>
      <c r="V317" s="26" t="e">
        <f t="shared" ca="1" si="14"/>
        <v>#NAME?</v>
      </c>
      <c r="W317" s="7"/>
      <c r="X317" s="7"/>
      <c r="Y317" s="31" t="s">
        <v>165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1210</v>
      </c>
      <c r="C318" s="4" t="s">
        <v>1211</v>
      </c>
      <c r="D318" s="7" t="s">
        <v>18</v>
      </c>
      <c r="E318" s="7" t="s">
        <v>32</v>
      </c>
      <c r="F318" s="7" t="s">
        <v>255</v>
      </c>
      <c r="G318" s="7" t="e">
        <f t="shared" ca="1" si="13"/>
        <v>#NAME?</v>
      </c>
      <c r="H318" s="26" t="s">
        <v>179</v>
      </c>
      <c r="I318" s="26" t="s">
        <v>245</v>
      </c>
      <c r="J318" s="7" t="str">
        <f t="shared" si="15"/>
        <v>Não</v>
      </c>
      <c r="K318" s="27">
        <v>44993</v>
      </c>
      <c r="L318" s="7"/>
      <c r="M318" s="7" t="s">
        <v>23</v>
      </c>
      <c r="N318" s="28">
        <v>1.2E-2</v>
      </c>
      <c r="O318" s="7" t="s">
        <v>24</v>
      </c>
      <c r="P318" s="29">
        <v>0</v>
      </c>
      <c r="Q318" s="30"/>
      <c r="R318" s="30"/>
      <c r="S318" s="7" t="s">
        <v>163</v>
      </c>
      <c r="T318" s="7" t="s">
        <v>1212</v>
      </c>
      <c r="U318" s="7" t="s">
        <v>32</v>
      </c>
      <c r="V318" s="26" t="e">
        <f t="shared" ca="1" si="14"/>
        <v>#NAME?</v>
      </c>
      <c r="W318" s="7"/>
      <c r="X318" s="7"/>
      <c r="Y318" s="31" t="s">
        <v>165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1213</v>
      </c>
      <c r="C319" s="4" t="s">
        <v>1214</v>
      </c>
      <c r="D319" s="7" t="s">
        <v>18</v>
      </c>
      <c r="E319" s="7" t="s">
        <v>32</v>
      </c>
      <c r="F319" s="7" t="s">
        <v>255</v>
      </c>
      <c r="G319" s="7" t="e">
        <f t="shared" ca="1" si="13"/>
        <v>#NAME?</v>
      </c>
      <c r="H319" s="26" t="s">
        <v>179</v>
      </c>
      <c r="I319" s="26" t="s">
        <v>245</v>
      </c>
      <c r="J319" s="7" t="str">
        <f t="shared" si="15"/>
        <v>Não</v>
      </c>
      <c r="K319" s="27">
        <v>45056</v>
      </c>
      <c r="L319" s="27"/>
      <c r="M319" s="7" t="s">
        <v>281</v>
      </c>
      <c r="N319" s="28">
        <v>2.5000000000000001E-2</v>
      </c>
      <c r="O319" s="7" t="s">
        <v>201</v>
      </c>
      <c r="P319" s="29">
        <v>0.2</v>
      </c>
      <c r="Q319" s="30"/>
      <c r="R319" s="30"/>
      <c r="S319" s="7" t="s">
        <v>163</v>
      </c>
      <c r="T319" s="7" t="s">
        <v>1212</v>
      </c>
      <c r="U319" s="7" t="s">
        <v>32</v>
      </c>
      <c r="V319" s="26" t="e">
        <f t="shared" ca="1" si="14"/>
        <v>#NAME?</v>
      </c>
      <c r="W319" s="7"/>
      <c r="X319" s="7"/>
      <c r="Y319" s="31" t="s">
        <v>165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3" t="s">
        <v>1215</v>
      </c>
      <c r="C320" s="48" t="s">
        <v>1216</v>
      </c>
      <c r="D320" s="7" t="s">
        <v>41</v>
      </c>
      <c r="E320" s="7" t="s">
        <v>42</v>
      </c>
      <c r="F320" s="7" t="s">
        <v>43</v>
      </c>
      <c r="G320" s="7" t="e">
        <f t="shared" ca="1" si="13"/>
        <v>#NAME?</v>
      </c>
      <c r="H320" s="26" t="s">
        <v>170</v>
      </c>
      <c r="I320" s="26" t="s">
        <v>24</v>
      </c>
      <c r="J320" s="7" t="str">
        <f t="shared" si="15"/>
        <v>Sim</v>
      </c>
      <c r="K320" s="27">
        <v>45260</v>
      </c>
      <c r="L320" s="27"/>
      <c r="M320" s="7" t="s">
        <v>23</v>
      </c>
      <c r="N320" s="28">
        <v>0.01</v>
      </c>
      <c r="O320" s="7" t="s">
        <v>24</v>
      </c>
      <c r="P320" s="29">
        <v>0</v>
      </c>
      <c r="Q320" s="39" t="s">
        <v>1217</v>
      </c>
      <c r="R320" s="30"/>
      <c r="S320" s="7" t="s">
        <v>163</v>
      </c>
      <c r="T320" s="7" t="s">
        <v>1218</v>
      </c>
      <c r="U320" s="7" t="s">
        <v>42</v>
      </c>
      <c r="V320" s="26" t="e">
        <f t="shared" ca="1" si="14"/>
        <v>#NAME?</v>
      </c>
      <c r="W320" s="7"/>
      <c r="X320" s="7"/>
      <c r="Y320" s="31" t="s">
        <v>165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3" t="s">
        <v>1215</v>
      </c>
      <c r="C321" s="48" t="s">
        <v>1219</v>
      </c>
      <c r="D321" s="7" t="s">
        <v>41</v>
      </c>
      <c r="E321" s="7" t="s">
        <v>42</v>
      </c>
      <c r="F321" s="7" t="s">
        <v>43</v>
      </c>
      <c r="G321" s="7" t="e">
        <f t="shared" ca="1" si="13"/>
        <v>#NAME?</v>
      </c>
      <c r="H321" s="26" t="s">
        <v>161</v>
      </c>
      <c r="I321" s="26" t="s">
        <v>24</v>
      </c>
      <c r="J321" s="7" t="str">
        <f t="shared" si="15"/>
        <v>Não</v>
      </c>
      <c r="K321" s="27">
        <v>45260</v>
      </c>
      <c r="L321" s="27">
        <v>45531</v>
      </c>
      <c r="M321" s="7" t="s">
        <v>227</v>
      </c>
      <c r="N321" s="28">
        <v>0</v>
      </c>
      <c r="O321" s="7" t="s">
        <v>24</v>
      </c>
      <c r="P321" s="29">
        <v>0</v>
      </c>
      <c r="Q321" s="103"/>
      <c r="R321" s="30"/>
      <c r="S321" s="7" t="s">
        <v>163</v>
      </c>
      <c r="T321" s="7" t="s">
        <v>1218</v>
      </c>
      <c r="U321" s="7" t="s">
        <v>42</v>
      </c>
      <c r="V321" s="26" t="e">
        <f t="shared" ca="1" si="14"/>
        <v>#NAME?</v>
      </c>
      <c r="W321" s="7"/>
      <c r="X321" s="7"/>
      <c r="Y321" s="31" t="s">
        <v>507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1220</v>
      </c>
      <c r="C322" s="93" t="s">
        <v>1221</v>
      </c>
      <c r="D322" s="7" t="s">
        <v>18</v>
      </c>
      <c r="E322" s="7" t="s">
        <v>42</v>
      </c>
      <c r="F322" s="7" t="s">
        <v>308</v>
      </c>
      <c r="G322" s="7" t="e">
        <f t="shared" ca="1" si="13"/>
        <v>#NAME?</v>
      </c>
      <c r="H322" s="26" t="s">
        <v>170</v>
      </c>
      <c r="I322" s="26" t="s">
        <v>24</v>
      </c>
      <c r="J322" s="7" t="str">
        <f t="shared" si="15"/>
        <v>Não</v>
      </c>
      <c r="K322" s="27">
        <v>45446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/>
      <c r="S322" s="7" t="s">
        <v>163</v>
      </c>
      <c r="T322" s="7" t="s">
        <v>1222</v>
      </c>
      <c r="U322" s="7" t="s">
        <v>42</v>
      </c>
      <c r="V322" s="26" t="e">
        <f t="shared" ca="1" si="14"/>
        <v>#NAME?</v>
      </c>
      <c r="W322" s="7"/>
      <c r="X322" s="7" t="s">
        <v>39</v>
      </c>
      <c r="Y322" s="31" t="s">
        <v>165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1223</v>
      </c>
      <c r="C323" s="93" t="s">
        <v>1224</v>
      </c>
      <c r="D323" s="7" t="s">
        <v>57</v>
      </c>
      <c r="E323" s="7" t="s">
        <v>32</v>
      </c>
      <c r="F323" s="7" t="s">
        <v>1225</v>
      </c>
      <c r="G323" s="7" t="e">
        <f t="shared" ca="1" si="13"/>
        <v>#NAME?</v>
      </c>
      <c r="H323" s="26" t="s">
        <v>300</v>
      </c>
      <c r="I323" s="26" t="s">
        <v>24</v>
      </c>
      <c r="J323" s="7" t="str">
        <f t="shared" si="15"/>
        <v>Não</v>
      </c>
      <c r="K323" s="27">
        <v>45695</v>
      </c>
      <c r="L323" s="27"/>
      <c r="M323" s="7" t="s">
        <v>23</v>
      </c>
      <c r="N323" s="28">
        <v>1.2E-2</v>
      </c>
      <c r="O323" s="7" t="s">
        <v>24</v>
      </c>
      <c r="P323" s="29">
        <v>0</v>
      </c>
      <c r="Q323" s="103"/>
      <c r="R323" s="30"/>
      <c r="S323" s="7" t="s">
        <v>163</v>
      </c>
      <c r="T323" s="7" t="s">
        <v>1226</v>
      </c>
      <c r="U323" s="7" t="s">
        <v>32</v>
      </c>
      <c r="V323" s="26" t="e">
        <f t="shared" ca="1" si="14"/>
        <v>#NAME?</v>
      </c>
      <c r="W323" s="7"/>
      <c r="X323" s="7" t="s">
        <v>26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1227</v>
      </c>
      <c r="C324" s="93" t="s">
        <v>1228</v>
      </c>
      <c r="D324" s="7" t="s">
        <v>41</v>
      </c>
      <c r="E324" s="7" t="s">
        <v>42</v>
      </c>
      <c r="F324" s="7" t="s">
        <v>43</v>
      </c>
      <c r="G324" s="7" t="e">
        <f t="shared" ca="1" si="13"/>
        <v>#NAME?</v>
      </c>
      <c r="H324" s="26" t="s">
        <v>170</v>
      </c>
      <c r="I324" s="26" t="s">
        <v>24</v>
      </c>
      <c r="J324" s="7" t="str">
        <f t="shared" si="15"/>
        <v>Não</v>
      </c>
      <c r="K324" s="27">
        <v>45483</v>
      </c>
      <c r="L324" s="27"/>
      <c r="M324" s="7" t="s">
        <v>23</v>
      </c>
      <c r="N324" s="28">
        <v>1.2E-2</v>
      </c>
      <c r="O324" s="7" t="s">
        <v>24</v>
      </c>
      <c r="P324" s="29">
        <v>0</v>
      </c>
      <c r="Q324" s="103"/>
      <c r="R324" s="30"/>
      <c r="S324" s="7" t="s">
        <v>163</v>
      </c>
      <c r="T324" s="7" t="s">
        <v>1229</v>
      </c>
      <c r="U324" s="7" t="s">
        <v>42</v>
      </c>
      <c r="V324" s="26" t="e">
        <f t="shared" ca="1" si="14"/>
        <v>#NAME?</v>
      </c>
      <c r="W324" s="7"/>
      <c r="X324" s="7" t="s">
        <v>26</v>
      </c>
      <c r="Y324" s="31" t="s">
        <v>165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1230</v>
      </c>
      <c r="C325" s="93" t="s">
        <v>1231</v>
      </c>
      <c r="D325" s="7" t="s">
        <v>81</v>
      </c>
      <c r="E325" s="7" t="s">
        <v>19</v>
      </c>
      <c r="F325" s="7" t="s">
        <v>1111</v>
      </c>
      <c r="G325" s="7" t="e">
        <f t="shared" ca="1" si="13"/>
        <v>#NAME?</v>
      </c>
      <c r="H325" s="26" t="s">
        <v>170</v>
      </c>
      <c r="I325" s="26" t="s">
        <v>24</v>
      </c>
      <c r="J325" s="7" t="str">
        <f t="shared" si="15"/>
        <v>Não</v>
      </c>
      <c r="K325" s="27">
        <v>45666</v>
      </c>
      <c r="L325" s="27"/>
      <c r="M325" s="7" t="s">
        <v>23</v>
      </c>
      <c r="N325" s="28">
        <v>1.2E-2</v>
      </c>
      <c r="O325" s="7" t="s">
        <v>24</v>
      </c>
      <c r="P325" s="29">
        <v>0</v>
      </c>
      <c r="Q325" s="103"/>
      <c r="R325" s="30" t="s">
        <v>1232</v>
      </c>
      <c r="S325" s="7" t="s">
        <v>163</v>
      </c>
      <c r="T325" s="7" t="s">
        <v>1233</v>
      </c>
      <c r="U325" s="7" t="s">
        <v>42</v>
      </c>
      <c r="V325" s="26" t="e">
        <f t="shared" ca="1" si="14"/>
        <v>#NAME?</v>
      </c>
      <c r="W325" s="7"/>
      <c r="X325" s="7" t="s">
        <v>26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1234</v>
      </c>
      <c r="C326" s="4" t="s">
        <v>1235</v>
      </c>
      <c r="D326" s="7" t="s">
        <v>18</v>
      </c>
      <c r="E326" s="7" t="s">
        <v>32</v>
      </c>
      <c r="F326" s="7" t="s">
        <v>189</v>
      </c>
      <c r="G326" s="7" t="e">
        <f t="shared" ca="1" si="13"/>
        <v>#NAME?</v>
      </c>
      <c r="H326" s="26" t="s">
        <v>170</v>
      </c>
      <c r="I326" s="26" t="s">
        <v>24</v>
      </c>
      <c r="J326" s="7" t="str">
        <f t="shared" si="15"/>
        <v>Sim</v>
      </c>
      <c r="K326" s="27">
        <v>45264</v>
      </c>
      <c r="L326" s="27"/>
      <c r="M326" s="7" t="s">
        <v>98</v>
      </c>
      <c r="N326" s="28">
        <v>1.4E-2</v>
      </c>
      <c r="O326" s="7" t="s">
        <v>99</v>
      </c>
      <c r="P326" s="29">
        <v>0.2</v>
      </c>
      <c r="Q326" s="39" t="s">
        <v>1236</v>
      </c>
      <c r="R326" s="30"/>
      <c r="S326" s="7" t="s">
        <v>163</v>
      </c>
      <c r="T326" s="7" t="s">
        <v>1237</v>
      </c>
      <c r="U326" s="7" t="s">
        <v>32</v>
      </c>
      <c r="V326" s="26" t="e">
        <f t="shared" ca="1" si="14"/>
        <v>#NAME?</v>
      </c>
      <c r="W326" s="7"/>
      <c r="X326" s="7"/>
      <c r="Y326" s="31" t="s">
        <v>165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1238</v>
      </c>
      <c r="C327" s="4" t="s">
        <v>1239</v>
      </c>
      <c r="D327" s="7" t="s">
        <v>18</v>
      </c>
      <c r="E327" s="7" t="s">
        <v>19</v>
      </c>
      <c r="F327" s="7" t="s">
        <v>72</v>
      </c>
      <c r="G327" s="7" t="e">
        <f t="shared" ca="1" si="13"/>
        <v>#NAME?</v>
      </c>
      <c r="H327" s="26" t="s">
        <v>170</v>
      </c>
      <c r="I327" s="26" t="s">
        <v>24</v>
      </c>
      <c r="J327" s="7" t="str">
        <f t="shared" si="15"/>
        <v>Não</v>
      </c>
      <c r="K327" s="27">
        <v>45071</v>
      </c>
      <c r="L327" s="7"/>
      <c r="M327" s="7" t="s">
        <v>98</v>
      </c>
      <c r="N327" s="28">
        <v>1.2E-2</v>
      </c>
      <c r="O327" s="7" t="s">
        <v>24</v>
      </c>
      <c r="P327" s="29">
        <v>0</v>
      </c>
      <c r="Q327" s="47"/>
      <c r="R327" s="30" t="s">
        <v>1026</v>
      </c>
      <c r="S327" s="7" t="s">
        <v>163</v>
      </c>
      <c r="T327" s="7" t="s">
        <v>1240</v>
      </c>
      <c r="U327" s="7" t="s">
        <v>77</v>
      </c>
      <c r="V327" s="26" t="e">
        <f t="shared" ca="1" si="14"/>
        <v>#NAME?</v>
      </c>
      <c r="W327" s="7"/>
      <c r="X327" s="7"/>
      <c r="Y327" s="31" t="s">
        <v>165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14" t="s">
        <v>1241</v>
      </c>
      <c r="C328" s="4" t="s">
        <v>1242</v>
      </c>
      <c r="D328" s="7" t="s">
        <v>18</v>
      </c>
      <c r="E328" s="7" t="s">
        <v>19</v>
      </c>
      <c r="F328" s="7" t="s">
        <v>72</v>
      </c>
      <c r="G328" s="7" t="e">
        <f t="shared" ca="1" si="13"/>
        <v>#NAME?</v>
      </c>
      <c r="H328" s="26" t="s">
        <v>170</v>
      </c>
      <c r="I328" s="26" t="s">
        <v>24</v>
      </c>
      <c r="J328" s="7" t="str">
        <f t="shared" si="15"/>
        <v>Não</v>
      </c>
      <c r="K328" s="27">
        <v>45166</v>
      </c>
      <c r="L328" s="27"/>
      <c r="M328" s="7" t="s">
        <v>75</v>
      </c>
      <c r="N328" s="28">
        <v>1.2E-2</v>
      </c>
      <c r="O328" s="7" t="s">
        <v>24</v>
      </c>
      <c r="P328" s="29">
        <v>0</v>
      </c>
      <c r="Q328" s="30"/>
      <c r="R328" s="30" t="s">
        <v>1243</v>
      </c>
      <c r="S328" s="7" t="s">
        <v>163</v>
      </c>
      <c r="T328" s="7" t="s">
        <v>1244</v>
      </c>
      <c r="U328" s="26" t="s">
        <v>77</v>
      </c>
      <c r="V328" s="26" t="e">
        <f t="shared" ca="1" si="14"/>
        <v>#NAME?</v>
      </c>
      <c r="W328" s="7"/>
      <c r="X328" s="7" t="s">
        <v>186</v>
      </c>
      <c r="Y328" s="31" t="s">
        <v>165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14" t="s">
        <v>1241</v>
      </c>
      <c r="C329" s="4" t="s">
        <v>1245</v>
      </c>
      <c r="D329" s="7" t="s">
        <v>18</v>
      </c>
      <c r="E329" s="7" t="s">
        <v>19</v>
      </c>
      <c r="F329" s="7" t="s">
        <v>72</v>
      </c>
      <c r="G329" s="7" t="e">
        <f t="shared" ca="1" si="13"/>
        <v>#NAME?</v>
      </c>
      <c r="H329" s="26" t="s">
        <v>179</v>
      </c>
      <c r="I329" s="26" t="s">
        <v>205</v>
      </c>
      <c r="J329" s="7" t="str">
        <f t="shared" si="15"/>
        <v>Sim</v>
      </c>
      <c r="K329" s="27">
        <v>45062</v>
      </c>
      <c r="L329" s="27"/>
      <c r="M329" s="7" t="s">
        <v>227</v>
      </c>
      <c r="N329" s="28">
        <v>0</v>
      </c>
      <c r="O329" s="7" t="s">
        <v>24</v>
      </c>
      <c r="P329" s="29">
        <v>0</v>
      </c>
      <c r="Q329" s="103" t="s">
        <v>1246</v>
      </c>
      <c r="R329" s="30"/>
      <c r="S329" s="7" t="s">
        <v>163</v>
      </c>
      <c r="T329" s="7" t="s">
        <v>1244</v>
      </c>
      <c r="U329" s="26" t="s">
        <v>77</v>
      </c>
      <c r="V329" s="26" t="e">
        <f t="shared" ca="1" si="14"/>
        <v>#NAME?</v>
      </c>
      <c r="W329" s="7"/>
      <c r="X329" s="7" t="s">
        <v>186</v>
      </c>
      <c r="Y329" s="31" t="s">
        <v>165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1247</v>
      </c>
      <c r="C330" s="4" t="s">
        <v>1248</v>
      </c>
      <c r="D330" s="7" t="s">
        <v>159</v>
      </c>
      <c r="E330" s="7" t="s">
        <v>32</v>
      </c>
      <c r="F330" s="7" t="s">
        <v>1050</v>
      </c>
      <c r="G330" s="7" t="e">
        <f t="shared" ca="1" si="13"/>
        <v>#NAME?</v>
      </c>
      <c r="H330" s="26" t="s">
        <v>170</v>
      </c>
      <c r="I330" s="26" t="s">
        <v>24</v>
      </c>
      <c r="J330" s="7" t="str">
        <f t="shared" si="15"/>
        <v>Sim</v>
      </c>
      <c r="K330" s="27">
        <v>44981</v>
      </c>
      <c r="L330" s="7"/>
      <c r="M330" s="7" t="s">
        <v>98</v>
      </c>
      <c r="N330" s="28">
        <v>8.0000000000000002E-3</v>
      </c>
      <c r="O330" s="7" t="s">
        <v>99</v>
      </c>
      <c r="P330" s="29">
        <v>0.1</v>
      </c>
      <c r="Q330" s="121" t="s">
        <v>1249</v>
      </c>
      <c r="R330" s="30" t="s">
        <v>1250</v>
      </c>
      <c r="S330" s="7" t="s">
        <v>163</v>
      </c>
      <c r="T330" s="7" t="s">
        <v>1251</v>
      </c>
      <c r="U330" s="7" t="s">
        <v>32</v>
      </c>
      <c r="V330" s="26" t="e">
        <f t="shared" ca="1" si="14"/>
        <v>#NAME?</v>
      </c>
      <c r="W330" s="7"/>
      <c r="X330" s="7"/>
      <c r="Y330" s="31" t="s">
        <v>165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1252</v>
      </c>
      <c r="C331" s="4" t="s">
        <v>1253</v>
      </c>
      <c r="D331" s="7" t="s">
        <v>18</v>
      </c>
      <c r="E331" s="7" t="s">
        <v>42</v>
      </c>
      <c r="F331" s="7" t="s">
        <v>90</v>
      </c>
      <c r="G331" s="7" t="e">
        <f t="shared" ca="1" si="13"/>
        <v>#NAME?</v>
      </c>
      <c r="H331" s="26" t="s">
        <v>170</v>
      </c>
      <c r="I331" s="26" t="s">
        <v>24</v>
      </c>
      <c r="J331" s="7" t="str">
        <f t="shared" si="15"/>
        <v>Não</v>
      </c>
      <c r="K331" s="27">
        <v>44951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47"/>
      <c r="R331" s="122" t="s">
        <v>1254</v>
      </c>
      <c r="S331" s="7" t="s">
        <v>207</v>
      </c>
      <c r="T331" s="7" t="s">
        <v>1255</v>
      </c>
      <c r="U331" s="7" t="s">
        <v>42</v>
      </c>
      <c r="V331" s="26" t="e">
        <f t="shared" ca="1" si="14"/>
        <v>#NAME?</v>
      </c>
      <c r="W331" s="7"/>
      <c r="X331" s="7"/>
      <c r="Y331" s="31" t="s">
        <v>279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1256</v>
      </c>
      <c r="C332" s="4" t="s">
        <v>1257</v>
      </c>
      <c r="D332" s="7" t="s">
        <v>18</v>
      </c>
      <c r="E332" s="7" t="s">
        <v>19</v>
      </c>
      <c r="F332" s="7" t="s">
        <v>20</v>
      </c>
      <c r="G332" s="7" t="e">
        <f t="shared" ca="1" si="13"/>
        <v>#NAME?</v>
      </c>
      <c r="H332" s="26" t="s">
        <v>170</v>
      </c>
      <c r="I332" s="26" t="s">
        <v>24</v>
      </c>
      <c r="J332" s="7" t="str">
        <f t="shared" si="15"/>
        <v>Não</v>
      </c>
      <c r="K332" s="27">
        <v>45162</v>
      </c>
      <c r="L332" s="27"/>
      <c r="M332" s="7" t="s">
        <v>221</v>
      </c>
      <c r="N332" s="28">
        <v>1.4999999999999999E-2</v>
      </c>
      <c r="O332" s="7" t="s">
        <v>99</v>
      </c>
      <c r="P332" s="29">
        <v>0.1</v>
      </c>
      <c r="Q332" s="47"/>
      <c r="R332" s="30" t="s">
        <v>748</v>
      </c>
      <c r="S332" s="7" t="s">
        <v>163</v>
      </c>
      <c r="T332" s="7" t="s">
        <v>1258</v>
      </c>
      <c r="U332" s="7" t="s">
        <v>209</v>
      </c>
      <c r="V332" s="26" t="e">
        <f t="shared" ca="1" si="14"/>
        <v>#NAME?</v>
      </c>
      <c r="W332" s="7"/>
      <c r="X332" s="7"/>
      <c r="Y332" s="31" t="s">
        <v>165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1259</v>
      </c>
      <c r="C333" s="4" t="s">
        <v>1260</v>
      </c>
      <c r="D333" s="7" t="s">
        <v>18</v>
      </c>
      <c r="E333" s="7" t="s">
        <v>19</v>
      </c>
      <c r="F333" s="7" t="s">
        <v>72</v>
      </c>
      <c r="G333" s="7" t="e">
        <f t="shared" ca="1" si="13"/>
        <v>#NAME?</v>
      </c>
      <c r="H333" s="26" t="s">
        <v>179</v>
      </c>
      <c r="I333" s="26" t="s">
        <v>629</v>
      </c>
      <c r="J333" s="7" t="str">
        <f t="shared" si="15"/>
        <v>Não</v>
      </c>
      <c r="K333" s="27">
        <v>45162</v>
      </c>
      <c r="L333" s="27"/>
      <c r="M333" s="7" t="s">
        <v>221</v>
      </c>
      <c r="N333" s="28">
        <v>1.4999999999999999E-2</v>
      </c>
      <c r="O333" s="7" t="s">
        <v>99</v>
      </c>
      <c r="P333" s="29">
        <v>0.1</v>
      </c>
      <c r="Q333" s="47"/>
      <c r="R333" s="30" t="s">
        <v>1261</v>
      </c>
      <c r="S333" s="7" t="s">
        <v>163</v>
      </c>
      <c r="T333" s="7" t="s">
        <v>1262</v>
      </c>
      <c r="U333" s="7" t="s">
        <v>77</v>
      </c>
      <c r="V333" s="26" t="e">
        <f t="shared" ca="1" si="14"/>
        <v>#NAME?</v>
      </c>
      <c r="W333" s="7"/>
      <c r="X333" s="7"/>
      <c r="Y333" s="31" t="s">
        <v>165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1263</v>
      </c>
      <c r="C334" s="4" t="s">
        <v>1264</v>
      </c>
      <c r="D334" s="7" t="s">
        <v>81</v>
      </c>
      <c r="E334" s="7" t="s">
        <v>19</v>
      </c>
      <c r="F334" s="7" t="s">
        <v>1265</v>
      </c>
      <c r="G334" s="7" t="e">
        <f t="shared" ca="1" si="13"/>
        <v>#NAME?</v>
      </c>
      <c r="H334" s="26" t="s">
        <v>170</v>
      </c>
      <c r="I334" s="26" t="s">
        <v>24</v>
      </c>
      <c r="J334" s="7" t="str">
        <f t="shared" si="15"/>
        <v>Não</v>
      </c>
      <c r="K334" s="27">
        <v>45558</v>
      </c>
      <c r="L334" s="7"/>
      <c r="M334" s="7" t="s">
        <v>98</v>
      </c>
      <c r="N334" s="28">
        <v>1.2E-2</v>
      </c>
      <c r="O334" s="7" t="s">
        <v>99</v>
      </c>
      <c r="P334" s="29">
        <v>0.1</v>
      </c>
      <c r="Q334" s="121"/>
      <c r="R334" s="30"/>
      <c r="S334" s="7" t="s">
        <v>207</v>
      </c>
      <c r="T334" s="7" t="s">
        <v>1266</v>
      </c>
      <c r="U334" s="7" t="s">
        <v>77</v>
      </c>
      <c r="V334" s="26" t="e">
        <f t="shared" ca="1" si="14"/>
        <v>#NAME?</v>
      </c>
      <c r="W334" s="7"/>
      <c r="X334" s="7" t="s">
        <v>39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1267</v>
      </c>
      <c r="C335" s="4" t="s">
        <v>1268</v>
      </c>
      <c r="D335" s="7" t="s">
        <v>18</v>
      </c>
      <c r="E335" s="7" t="s">
        <v>42</v>
      </c>
      <c r="F335" s="7" t="s">
        <v>48</v>
      </c>
      <c r="G335" s="7" t="e">
        <f t="shared" ca="1" si="13"/>
        <v>#NAME?</v>
      </c>
      <c r="H335" s="26" t="s">
        <v>179</v>
      </c>
      <c r="I335" s="26" t="s">
        <v>180</v>
      </c>
      <c r="J335" s="7" t="str">
        <f t="shared" si="15"/>
        <v>Não</v>
      </c>
      <c r="K335" s="27">
        <v>44928</v>
      </c>
      <c r="L335" s="7"/>
      <c r="M335" s="7" t="s">
        <v>23</v>
      </c>
      <c r="N335" s="28">
        <v>0.01</v>
      </c>
      <c r="O335" s="7" t="s">
        <v>24</v>
      </c>
      <c r="P335" s="29">
        <v>0</v>
      </c>
      <c r="Q335" s="30"/>
      <c r="R335" s="30" t="s">
        <v>1269</v>
      </c>
      <c r="S335" s="7" t="s">
        <v>163</v>
      </c>
      <c r="T335" s="7" t="s">
        <v>1270</v>
      </c>
      <c r="U335" s="7" t="s">
        <v>32</v>
      </c>
      <c r="V335" s="26" t="e">
        <f t="shared" ca="1" si="14"/>
        <v>#NAME?</v>
      </c>
      <c r="W335" s="7"/>
      <c r="X335" s="7"/>
      <c r="Y335" s="31" t="s">
        <v>279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1271</v>
      </c>
      <c r="C336" s="4" t="s">
        <v>1272</v>
      </c>
      <c r="D336" s="7" t="s">
        <v>159</v>
      </c>
      <c r="E336" s="7" t="s">
        <v>32</v>
      </c>
      <c r="F336" s="7" t="s">
        <v>160</v>
      </c>
      <c r="G336" s="7" t="e">
        <f t="shared" ca="1" si="13"/>
        <v>#NAME?</v>
      </c>
      <c r="H336" s="26" t="s">
        <v>161</v>
      </c>
      <c r="I336" s="26" t="s">
        <v>24</v>
      </c>
      <c r="J336" s="7" t="s">
        <v>1273</v>
      </c>
      <c r="K336" s="27">
        <v>45392</v>
      </c>
      <c r="L336" s="79">
        <v>45525</v>
      </c>
      <c r="M336" s="7" t="s">
        <v>1274</v>
      </c>
      <c r="N336" s="28">
        <v>0.01</v>
      </c>
      <c r="O336" s="7" t="s">
        <v>24</v>
      </c>
      <c r="P336" s="29">
        <v>0</v>
      </c>
      <c r="Q336" s="30"/>
      <c r="R336" s="30"/>
      <c r="S336" s="7" t="s">
        <v>163</v>
      </c>
      <c r="T336" s="7" t="s">
        <v>1275</v>
      </c>
      <c r="U336" s="7" t="s">
        <v>970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1276</v>
      </c>
      <c r="C337" s="4" t="s">
        <v>1277</v>
      </c>
      <c r="D337" s="7" t="s">
        <v>18</v>
      </c>
      <c r="E337" s="7" t="s">
        <v>42</v>
      </c>
      <c r="F337" s="7" t="s">
        <v>90</v>
      </c>
      <c r="G337" s="7" t="e">
        <f t="shared" ca="1" si="13"/>
        <v>#NAME?</v>
      </c>
      <c r="H337" s="26" t="s">
        <v>161</v>
      </c>
      <c r="I337" s="26" t="s">
        <v>24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23</v>
      </c>
      <c r="N337" s="28">
        <v>1.2E-2</v>
      </c>
      <c r="O337" s="7" t="s">
        <v>24</v>
      </c>
      <c r="P337" s="29">
        <v>0</v>
      </c>
      <c r="Q337" s="47"/>
      <c r="R337" s="30"/>
      <c r="S337" s="7" t="s">
        <v>163</v>
      </c>
      <c r="T337" s="7" t="s">
        <v>1278</v>
      </c>
      <c r="U337" s="7" t="s">
        <v>42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1279</v>
      </c>
      <c r="C338" s="4" t="s">
        <v>1280</v>
      </c>
      <c r="D338" s="7" t="s">
        <v>18</v>
      </c>
      <c r="E338" s="7" t="s">
        <v>32</v>
      </c>
      <c r="F338" s="7" t="s">
        <v>220</v>
      </c>
      <c r="G338" s="7" t="e">
        <f t="shared" ca="1" si="13"/>
        <v>#NAME?</v>
      </c>
      <c r="H338" s="26" t="s">
        <v>179</v>
      </c>
      <c r="I338" s="26" t="s">
        <v>180</v>
      </c>
      <c r="J338" s="7" t="str">
        <f t="shared" si="16"/>
        <v>Não</v>
      </c>
      <c r="K338" s="27">
        <v>44924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163</v>
      </c>
      <c r="T338" s="7" t="s">
        <v>1281</v>
      </c>
      <c r="U338" s="7" t="s">
        <v>970</v>
      </c>
      <c r="V338" s="26" t="e">
        <f t="shared" ca="1" si="14"/>
        <v>#NAME?</v>
      </c>
      <c r="W338" s="7"/>
      <c r="X338" s="7"/>
      <c r="Y338" s="31" t="s">
        <v>279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1282</v>
      </c>
      <c r="C339" s="4" t="s">
        <v>1283</v>
      </c>
      <c r="D339" s="7" t="s">
        <v>18</v>
      </c>
      <c r="E339" s="7" t="s">
        <v>19</v>
      </c>
      <c r="F339" s="7" t="s">
        <v>684</v>
      </c>
      <c r="G339" s="7" t="e">
        <f t="shared" ca="1" si="13"/>
        <v>#NAME?</v>
      </c>
      <c r="H339" s="26" t="s">
        <v>170</v>
      </c>
      <c r="I339" s="26" t="s">
        <v>24</v>
      </c>
      <c r="J339" s="7" t="str">
        <f t="shared" si="16"/>
        <v>Não</v>
      </c>
      <c r="K339" s="27">
        <v>45166</v>
      </c>
      <c r="L339" s="27"/>
      <c r="M339" s="7" t="s">
        <v>23</v>
      </c>
      <c r="N339" s="28">
        <v>7.0000000000000001E-3</v>
      </c>
      <c r="O339" s="7" t="s">
        <v>24</v>
      </c>
      <c r="P339" s="29">
        <v>0</v>
      </c>
      <c r="Q339" s="94"/>
      <c r="R339" s="30" t="s">
        <v>1284</v>
      </c>
      <c r="S339" s="7" t="s">
        <v>163</v>
      </c>
      <c r="T339" s="7" t="s">
        <v>1285</v>
      </c>
      <c r="U339" s="7" t="s">
        <v>209</v>
      </c>
      <c r="V339" s="26" t="e">
        <f t="shared" ca="1" si="14"/>
        <v>#NAME?</v>
      </c>
      <c r="W339" s="7"/>
      <c r="X339" s="7"/>
      <c r="Y339" s="31" t="s">
        <v>165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6" t="s">
        <v>1286</v>
      </c>
      <c r="C340" s="46" t="s">
        <v>1287</v>
      </c>
      <c r="D340" s="7" t="s">
        <v>18</v>
      </c>
      <c r="E340" s="7" t="s">
        <v>42</v>
      </c>
      <c r="F340" s="7" t="s">
        <v>90</v>
      </c>
      <c r="G340" s="7" t="e">
        <f t="shared" ca="1" si="13"/>
        <v>#NAME?</v>
      </c>
      <c r="H340" s="26" t="s">
        <v>161</v>
      </c>
      <c r="I340" s="26" t="s">
        <v>24</v>
      </c>
      <c r="J340" s="7" t="str">
        <f t="shared" si="16"/>
        <v>Não</v>
      </c>
      <c r="K340" s="27">
        <v>45219</v>
      </c>
      <c r="L340" s="27">
        <v>45539</v>
      </c>
      <c r="M340" s="7" t="s">
        <v>23</v>
      </c>
      <c r="N340" s="123">
        <v>8.0000000000000002E-3</v>
      </c>
      <c r="O340" s="7" t="s">
        <v>24</v>
      </c>
      <c r="P340" s="29">
        <v>0</v>
      </c>
      <c r="Q340" s="30"/>
      <c r="R340" s="30"/>
      <c r="S340" s="7" t="s">
        <v>207</v>
      </c>
      <c r="T340" s="7" t="s">
        <v>1288</v>
      </c>
      <c r="U340" s="7" t="s">
        <v>42</v>
      </c>
      <c r="V340" s="26" t="e">
        <f t="shared" ca="1" si="14"/>
        <v>#NAME?</v>
      </c>
      <c r="W340" s="7"/>
      <c r="X340" s="7"/>
      <c r="Y340" s="31" t="s">
        <v>165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3" t="s">
        <v>1289</v>
      </c>
      <c r="C341" s="4" t="s">
        <v>1290</v>
      </c>
      <c r="D341" s="7" t="s">
        <v>18</v>
      </c>
      <c r="E341" s="7" t="s">
        <v>42</v>
      </c>
      <c r="F341" s="7" t="s">
        <v>90</v>
      </c>
      <c r="G341" s="7" t="e">
        <f t="shared" ca="1" si="13"/>
        <v>#NAME?</v>
      </c>
      <c r="H341" s="26" t="s">
        <v>179</v>
      </c>
      <c r="I341" s="26" t="s">
        <v>180</v>
      </c>
      <c r="J341" s="7" t="str">
        <f t="shared" si="16"/>
        <v>Não</v>
      </c>
      <c r="K341" s="27">
        <v>44998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94"/>
      <c r="R341" s="94"/>
      <c r="S341" s="7" t="s">
        <v>163</v>
      </c>
      <c r="T341" s="7" t="s">
        <v>1291</v>
      </c>
      <c r="U341" s="7" t="s">
        <v>42</v>
      </c>
      <c r="V341" s="26" t="e">
        <f t="shared" ca="1" si="14"/>
        <v>#NAME?</v>
      </c>
      <c r="W341" s="7"/>
      <c r="X341" s="7"/>
      <c r="Y341" s="31" t="s">
        <v>165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1292</v>
      </c>
      <c r="C342" s="4" t="s">
        <v>1293</v>
      </c>
      <c r="D342" s="7" t="s">
        <v>18</v>
      </c>
      <c r="E342" s="7" t="s">
        <v>32</v>
      </c>
      <c r="F342" s="7" t="s">
        <v>409</v>
      </c>
      <c r="G342" s="7" t="e">
        <f t="shared" ca="1" si="13"/>
        <v>#NAME?</v>
      </c>
      <c r="H342" s="26" t="s">
        <v>179</v>
      </c>
      <c r="I342" s="26" t="s">
        <v>265</v>
      </c>
      <c r="J342" s="7" t="str">
        <f t="shared" si="16"/>
        <v>Não</v>
      </c>
      <c r="K342" s="27">
        <v>45086</v>
      </c>
      <c r="L342" s="7"/>
      <c r="M342" s="7" t="s">
        <v>190</v>
      </c>
      <c r="N342" s="28">
        <v>0</v>
      </c>
      <c r="O342" s="7" t="s">
        <v>24</v>
      </c>
      <c r="P342" s="29">
        <v>0</v>
      </c>
      <c r="Q342" s="30"/>
      <c r="R342" s="30" t="s">
        <v>1294</v>
      </c>
      <c r="S342" s="7" t="s">
        <v>163</v>
      </c>
      <c r="T342" s="7" t="s">
        <v>1295</v>
      </c>
      <c r="U342" s="7" t="s">
        <v>32</v>
      </c>
      <c r="V342" s="26" t="e">
        <f t="shared" ca="1" si="14"/>
        <v>#NAME?</v>
      </c>
      <c r="W342" s="7"/>
      <c r="X342" s="7"/>
      <c r="Y342" s="31" t="s">
        <v>165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1296</v>
      </c>
      <c r="C343" s="37" t="s">
        <v>1297</v>
      </c>
      <c r="D343" s="7" t="s">
        <v>18</v>
      </c>
      <c r="E343" s="7" t="s">
        <v>19</v>
      </c>
      <c r="F343" s="9" t="s">
        <v>72</v>
      </c>
      <c r="G343" s="7" t="e">
        <f t="shared" ca="1" si="13"/>
        <v>#NAME?</v>
      </c>
      <c r="H343" s="26" t="s">
        <v>179</v>
      </c>
      <c r="I343" s="26" t="s">
        <v>180</v>
      </c>
      <c r="J343" s="7" t="str">
        <f t="shared" si="16"/>
        <v>Não</v>
      </c>
      <c r="K343" s="27">
        <v>45212</v>
      </c>
      <c r="L343" s="7"/>
      <c r="M343" s="7" t="s">
        <v>190</v>
      </c>
      <c r="N343" s="28">
        <v>0</v>
      </c>
      <c r="O343" s="7" t="s">
        <v>24</v>
      </c>
      <c r="P343" s="29">
        <v>0</v>
      </c>
      <c r="Q343" s="25"/>
      <c r="R343" s="30"/>
      <c r="S343" s="7" t="s">
        <v>163</v>
      </c>
      <c r="T343" s="7" t="s">
        <v>1298</v>
      </c>
      <c r="U343" s="7" t="s">
        <v>77</v>
      </c>
      <c r="V343" s="26" t="e">
        <f t="shared" ca="1" si="14"/>
        <v>#NAME?</v>
      </c>
      <c r="W343" s="7"/>
      <c r="X343" s="7"/>
      <c r="Y343" s="31" t="s">
        <v>165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1299</v>
      </c>
      <c r="C344" s="37" t="s">
        <v>1300</v>
      </c>
      <c r="D344" s="7" t="s">
        <v>18</v>
      </c>
      <c r="E344" s="7" t="s">
        <v>32</v>
      </c>
      <c r="F344" s="9" t="s">
        <v>1094</v>
      </c>
      <c r="G344" s="7" t="e">
        <f t="shared" ca="1" si="13"/>
        <v>#NAME?</v>
      </c>
      <c r="H344" s="26" t="s">
        <v>179</v>
      </c>
      <c r="I344" s="26" t="s">
        <v>265</v>
      </c>
      <c r="J344" s="7" t="str">
        <f t="shared" si="16"/>
        <v>Não</v>
      </c>
      <c r="K344" s="27">
        <v>45454</v>
      </c>
      <c r="L344" s="7"/>
      <c r="M344" s="7" t="s">
        <v>23</v>
      </c>
      <c r="N344" s="28">
        <v>1.2E-2</v>
      </c>
      <c r="O344" s="7" t="s">
        <v>24</v>
      </c>
      <c r="P344" s="29">
        <v>0</v>
      </c>
      <c r="Q344" s="25"/>
      <c r="R344" s="30"/>
      <c r="S344" s="7" t="s">
        <v>163</v>
      </c>
      <c r="T344" s="7" t="s">
        <v>1301</v>
      </c>
      <c r="U344" s="7" t="s">
        <v>209</v>
      </c>
      <c r="V344" s="26" t="e">
        <f t="shared" ca="1" si="14"/>
        <v>#NAME?</v>
      </c>
      <c r="W344" s="7"/>
      <c r="X344" s="7" t="s">
        <v>26</v>
      </c>
      <c r="Y344" s="31" t="s">
        <v>165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1302</v>
      </c>
      <c r="C345" s="37" t="s">
        <v>1303</v>
      </c>
      <c r="D345" s="7" t="s">
        <v>18</v>
      </c>
      <c r="E345" s="7" t="s">
        <v>32</v>
      </c>
      <c r="F345" s="9" t="s">
        <v>220</v>
      </c>
      <c r="G345" s="7" t="e">
        <f t="shared" ca="1" si="13"/>
        <v>#NAME?</v>
      </c>
      <c r="H345" s="26" t="s">
        <v>170</v>
      </c>
      <c r="I345" s="26" t="s">
        <v>24</v>
      </c>
      <c r="J345" s="7" t="str">
        <f t="shared" si="16"/>
        <v>Não</v>
      </c>
      <c r="K345" s="27">
        <v>45582</v>
      </c>
      <c r="L345" s="7"/>
      <c r="M345" s="7" t="s">
        <v>190</v>
      </c>
      <c r="N345" s="28">
        <v>0</v>
      </c>
      <c r="O345" s="7" t="s">
        <v>24</v>
      </c>
      <c r="P345" s="29">
        <v>0</v>
      </c>
      <c r="Q345" s="25"/>
      <c r="R345" s="30"/>
      <c r="S345" s="7" t="s">
        <v>163</v>
      </c>
      <c r="T345" s="7" t="s">
        <v>1304</v>
      </c>
      <c r="U345" s="7" t="s">
        <v>32</v>
      </c>
      <c r="V345" s="26" t="e">
        <f t="shared" ca="1" si="14"/>
        <v>#NAME?</v>
      </c>
      <c r="W345" s="7"/>
      <c r="X345" s="7" t="s">
        <v>39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3" t="s">
        <v>1305</v>
      </c>
      <c r="C346" s="4" t="s">
        <v>1306</v>
      </c>
      <c r="D346" s="7" t="s">
        <v>18</v>
      </c>
      <c r="E346" s="7" t="s">
        <v>42</v>
      </c>
      <c r="F346" s="7" t="s">
        <v>52</v>
      </c>
      <c r="G346" s="7" t="e">
        <f t="shared" ca="1" si="13"/>
        <v>#NAME?</v>
      </c>
      <c r="H346" s="26" t="s">
        <v>179</v>
      </c>
      <c r="I346" s="26" t="s">
        <v>1307</v>
      </c>
      <c r="J346" s="7" t="str">
        <f t="shared" si="16"/>
        <v>Não</v>
      </c>
      <c r="K346" s="27">
        <v>45086</v>
      </c>
      <c r="L346" s="7"/>
      <c r="M346" s="7" t="s">
        <v>23</v>
      </c>
      <c r="N346" s="28">
        <v>1.2E-2</v>
      </c>
      <c r="O346" s="7" t="s">
        <v>24</v>
      </c>
      <c r="P346" s="29">
        <v>0</v>
      </c>
      <c r="Q346" s="30"/>
      <c r="R346" s="94"/>
      <c r="S346" s="7" t="s">
        <v>163</v>
      </c>
      <c r="T346" s="7" t="s">
        <v>1308</v>
      </c>
      <c r="U346" s="7" t="s">
        <v>42</v>
      </c>
      <c r="V346" s="26" t="e">
        <f t="shared" ca="1" si="14"/>
        <v>#NAME?</v>
      </c>
      <c r="W346" s="7"/>
      <c r="X346" s="7"/>
      <c r="Y346" s="31" t="s">
        <v>165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3" t="s">
        <v>1309</v>
      </c>
      <c r="C347" s="43" t="s">
        <v>1310</v>
      </c>
      <c r="D347" s="7" t="s">
        <v>159</v>
      </c>
      <c r="E347" s="7" t="s">
        <v>32</v>
      </c>
      <c r="F347" s="7" t="s">
        <v>160</v>
      </c>
      <c r="G347" s="7" t="e">
        <f t="shared" ca="1" si="13"/>
        <v>#NAME?</v>
      </c>
      <c r="H347" s="26" t="s">
        <v>161</v>
      </c>
      <c r="I347" s="26" t="s">
        <v>24</v>
      </c>
      <c r="J347" s="7" t="str">
        <f t="shared" si="16"/>
        <v>Não</v>
      </c>
      <c r="K347" s="27">
        <v>45173</v>
      </c>
      <c r="L347" s="27">
        <v>45513</v>
      </c>
      <c r="M347" s="7" t="s">
        <v>221</v>
      </c>
      <c r="N347" s="28">
        <v>0.01</v>
      </c>
      <c r="O347" s="7" t="s">
        <v>99</v>
      </c>
      <c r="P347" s="29">
        <v>0.1</v>
      </c>
      <c r="Q347" s="30"/>
      <c r="R347" s="94" t="s">
        <v>778</v>
      </c>
      <c r="S347" s="7" t="s">
        <v>163</v>
      </c>
      <c r="T347" s="7" t="s">
        <v>1311</v>
      </c>
      <c r="U347" s="7" t="s">
        <v>32</v>
      </c>
      <c r="V347" s="26" t="e">
        <f t="shared" ca="1" si="14"/>
        <v>#NAME?</v>
      </c>
      <c r="W347" s="7"/>
      <c r="X347" s="7"/>
      <c r="Y347" s="31" t="s">
        <v>165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1312</v>
      </c>
      <c r="C348" s="4" t="s">
        <v>1313</v>
      </c>
      <c r="D348" s="7" t="s">
        <v>159</v>
      </c>
      <c r="E348" s="7" t="s">
        <v>32</v>
      </c>
      <c r="F348" s="7" t="s">
        <v>226</v>
      </c>
      <c r="G348" s="7" t="e">
        <f t="shared" ca="1" si="13"/>
        <v>#NAME?</v>
      </c>
      <c r="H348" s="26" t="s">
        <v>179</v>
      </c>
      <c r="I348" s="26" t="s">
        <v>205</v>
      </c>
      <c r="J348" s="7" t="str">
        <f t="shared" si="16"/>
        <v>Sim</v>
      </c>
      <c r="K348" s="27">
        <v>45279</v>
      </c>
      <c r="L348" s="7"/>
      <c r="M348" s="7" t="s">
        <v>227</v>
      </c>
      <c r="N348" s="28">
        <v>3.0000000000000001E-3</v>
      </c>
      <c r="O348" s="7" t="s">
        <v>24</v>
      </c>
      <c r="P348" s="29">
        <v>0</v>
      </c>
      <c r="Q348" s="39" t="s">
        <v>1201</v>
      </c>
      <c r="R348" s="94"/>
      <c r="S348" s="7" t="s">
        <v>163</v>
      </c>
      <c r="T348" s="7" t="s">
        <v>1314</v>
      </c>
      <c r="U348" s="7" t="s">
        <v>32</v>
      </c>
      <c r="V348" s="26" t="e">
        <f t="shared" ca="1" si="14"/>
        <v>#NAME?</v>
      </c>
      <c r="W348" s="7"/>
      <c r="X348" s="7"/>
      <c r="Y348" s="31" t="s">
        <v>165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14" t="s">
        <v>1315</v>
      </c>
      <c r="C349" s="4" t="s">
        <v>1316</v>
      </c>
      <c r="D349" s="7" t="s">
        <v>18</v>
      </c>
      <c r="E349" s="7" t="s">
        <v>19</v>
      </c>
      <c r="F349" s="7" t="s">
        <v>20</v>
      </c>
      <c r="G349" s="7" t="e">
        <f t="shared" ca="1" si="13"/>
        <v>#NAME?</v>
      </c>
      <c r="H349" s="26" t="s">
        <v>161</v>
      </c>
      <c r="I349" s="26" t="s">
        <v>24</v>
      </c>
      <c r="J349" s="7" t="str">
        <f t="shared" si="16"/>
        <v>Não</v>
      </c>
      <c r="K349" s="27">
        <v>45022</v>
      </c>
      <c r="L349" s="27">
        <v>45574</v>
      </c>
      <c r="M349" s="7" t="s">
        <v>221</v>
      </c>
      <c r="N349" s="28">
        <v>1.4999999999999999E-2</v>
      </c>
      <c r="O349" s="7" t="s">
        <v>99</v>
      </c>
      <c r="P349" s="29">
        <v>0.1</v>
      </c>
      <c r="Q349" s="30"/>
      <c r="R349" s="94"/>
      <c r="S349" s="7" t="s">
        <v>163</v>
      </c>
      <c r="T349" s="7" t="s">
        <v>1317</v>
      </c>
      <c r="U349" s="7" t="s">
        <v>77</v>
      </c>
      <c r="V349" s="26" t="e">
        <f t="shared" ca="1" si="14"/>
        <v>#NAME?</v>
      </c>
      <c r="W349" s="7"/>
      <c r="X349" s="7"/>
      <c r="Y349" s="31" t="s">
        <v>165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14" t="s">
        <v>1315</v>
      </c>
      <c r="C350" s="4" t="s">
        <v>1318</v>
      </c>
      <c r="D350" s="7" t="s">
        <v>18</v>
      </c>
      <c r="E350" s="7" t="s">
        <v>19</v>
      </c>
      <c r="F350" s="7" t="s">
        <v>20</v>
      </c>
      <c r="G350" s="7" t="e">
        <f t="shared" ca="1" si="13"/>
        <v>#NAME?</v>
      </c>
      <c r="H350" s="26" t="s">
        <v>170</v>
      </c>
      <c r="I350" s="26" t="s">
        <v>24</v>
      </c>
      <c r="J350" s="7" t="str">
        <f t="shared" si="16"/>
        <v>Não</v>
      </c>
      <c r="K350" s="27">
        <v>45673</v>
      </c>
      <c r="L350" s="27"/>
      <c r="M350" s="7" t="s">
        <v>98</v>
      </c>
      <c r="N350" s="28">
        <v>1.2E-2</v>
      </c>
      <c r="O350" s="7" t="s">
        <v>99</v>
      </c>
      <c r="P350" s="29">
        <v>0.1</v>
      </c>
      <c r="Q350" s="30"/>
      <c r="R350" s="94"/>
      <c r="S350" s="7" t="s">
        <v>163</v>
      </c>
      <c r="T350" s="7" t="s">
        <v>1317</v>
      </c>
      <c r="U350" s="7" t="s">
        <v>77</v>
      </c>
      <c r="V350" s="26" t="e">
        <f t="shared" ca="1" si="14"/>
        <v>#NAME?</v>
      </c>
      <c r="W350" s="7"/>
      <c r="X350" s="7" t="s">
        <v>26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14" t="s">
        <v>28</v>
      </c>
      <c r="C351" s="4" t="s">
        <v>1319</v>
      </c>
      <c r="D351" s="7" t="s">
        <v>31</v>
      </c>
      <c r="E351" s="7" t="s">
        <v>32</v>
      </c>
      <c r="F351" s="7" t="s">
        <v>216</v>
      </c>
      <c r="G351" s="7" t="e">
        <f t="shared" ca="1" si="13"/>
        <v>#NAME?</v>
      </c>
      <c r="H351" s="26" t="s">
        <v>161</v>
      </c>
      <c r="I351" s="26" t="s">
        <v>24</v>
      </c>
      <c r="J351" s="7" t="str">
        <f t="shared" si="16"/>
        <v>Não</v>
      </c>
      <c r="K351" s="27">
        <v>45681</v>
      </c>
      <c r="L351" s="27">
        <v>45693</v>
      </c>
      <c r="M351" s="7" t="s">
        <v>968</v>
      </c>
      <c r="N351" s="28">
        <v>7.0000000000000001E-3</v>
      </c>
      <c r="O351" s="7" t="s">
        <v>24</v>
      </c>
      <c r="P351" s="29">
        <v>0</v>
      </c>
      <c r="Q351" s="30"/>
      <c r="R351" s="94"/>
      <c r="S351" s="7" t="s">
        <v>163</v>
      </c>
      <c r="T351" s="7" t="s">
        <v>35</v>
      </c>
      <c r="U351" s="7" t="s">
        <v>32</v>
      </c>
      <c r="V351" s="26" t="e">
        <f t="shared" ca="1" si="14"/>
        <v>#NAME?</v>
      </c>
      <c r="W351" s="7"/>
      <c r="X351" s="7" t="s">
        <v>26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" t="s">
        <v>1320</v>
      </c>
      <c r="C352" s="4" t="s">
        <v>1321</v>
      </c>
      <c r="D352" s="7" t="s">
        <v>18</v>
      </c>
      <c r="E352" s="7" t="s">
        <v>42</v>
      </c>
      <c r="F352" s="7" t="s">
        <v>308</v>
      </c>
      <c r="G352" s="7" t="e">
        <f t="shared" ca="1" si="13"/>
        <v>#NAME?</v>
      </c>
      <c r="H352" s="26" t="s">
        <v>170</v>
      </c>
      <c r="I352" s="26" t="s">
        <v>24</v>
      </c>
      <c r="J352" s="7" t="str">
        <f t="shared" si="16"/>
        <v>Não</v>
      </c>
      <c r="K352" s="27">
        <v>45000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163</v>
      </c>
      <c r="T352" s="7" t="s">
        <v>1322</v>
      </c>
      <c r="U352" s="7" t="s">
        <v>42</v>
      </c>
      <c r="V352" s="26" t="e">
        <f t="shared" ca="1" si="14"/>
        <v>#NAME?</v>
      </c>
      <c r="W352" s="7"/>
      <c r="X352" s="7"/>
      <c r="Y352" s="31" t="s">
        <v>279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1323</v>
      </c>
      <c r="C353" s="41" t="s">
        <v>1324</v>
      </c>
      <c r="D353" s="7" t="s">
        <v>18</v>
      </c>
      <c r="E353" s="7" t="s">
        <v>32</v>
      </c>
      <c r="F353" s="7" t="s">
        <v>233</v>
      </c>
      <c r="G353" s="7" t="e">
        <f t="shared" ca="1" si="13"/>
        <v>#NAME?</v>
      </c>
      <c r="H353" s="26" t="s">
        <v>179</v>
      </c>
      <c r="I353" s="26" t="s">
        <v>265</v>
      </c>
      <c r="J353" s="7" t="str">
        <f t="shared" si="16"/>
        <v>Não</v>
      </c>
      <c r="K353" s="27">
        <v>45439</v>
      </c>
      <c r="L353" s="7"/>
      <c r="M353" s="7" t="s">
        <v>98</v>
      </c>
      <c r="N353" s="28">
        <v>1.2E-2</v>
      </c>
      <c r="O353" s="7" t="s">
        <v>99</v>
      </c>
      <c r="P353" s="29">
        <v>0.1</v>
      </c>
      <c r="Q353" s="94"/>
      <c r="R353" s="94"/>
      <c r="S353" s="7" t="s">
        <v>163</v>
      </c>
      <c r="T353" s="12" t="s">
        <v>1325</v>
      </c>
      <c r="U353" s="7" t="s">
        <v>32</v>
      </c>
      <c r="V353" s="26" t="e">
        <f t="shared" ca="1" si="14"/>
        <v>#NAME?</v>
      </c>
      <c r="W353" s="7"/>
      <c r="X353" s="7" t="s">
        <v>26</v>
      </c>
      <c r="Y353" s="31" t="s">
        <v>165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1326</v>
      </c>
      <c r="C354" s="4" t="s">
        <v>1327</v>
      </c>
      <c r="D354" s="7" t="s">
        <v>18</v>
      </c>
      <c r="E354" s="7" t="s">
        <v>32</v>
      </c>
      <c r="F354" s="7" t="s">
        <v>409</v>
      </c>
      <c r="G354" s="7" t="e">
        <f t="shared" ca="1" si="13"/>
        <v>#NAME?</v>
      </c>
      <c r="H354" s="26" t="s">
        <v>170</v>
      </c>
      <c r="I354" s="26" t="s">
        <v>24</v>
      </c>
      <c r="J354" s="7" t="str">
        <f t="shared" si="16"/>
        <v>Não</v>
      </c>
      <c r="K354" s="27">
        <v>45012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30"/>
      <c r="R354" s="94"/>
      <c r="S354" s="7" t="s">
        <v>163</v>
      </c>
      <c r="T354" s="7" t="s">
        <v>1328</v>
      </c>
      <c r="U354" s="124" t="s">
        <v>1329</v>
      </c>
      <c r="V354" s="26" t="e">
        <f t="shared" ca="1" si="14"/>
        <v>#NAME?</v>
      </c>
      <c r="W354" s="7"/>
      <c r="X354" s="7"/>
      <c r="Y354" s="31" t="s">
        <v>165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1330</v>
      </c>
      <c r="C355" s="41" t="s">
        <v>1331</v>
      </c>
      <c r="D355" s="7" t="s">
        <v>18</v>
      </c>
      <c r="E355" s="7" t="s">
        <v>42</v>
      </c>
      <c r="F355" s="7" t="s">
        <v>90</v>
      </c>
      <c r="G355" s="7" t="e">
        <f t="shared" ca="1" si="13"/>
        <v>#NAME?</v>
      </c>
      <c r="H355" s="26" t="s">
        <v>170</v>
      </c>
      <c r="I355" s="26" t="s">
        <v>24</v>
      </c>
      <c r="J355" s="7" t="str">
        <f t="shared" si="16"/>
        <v>Não</v>
      </c>
      <c r="K355" s="27">
        <v>45414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207</v>
      </c>
      <c r="T355" s="12" t="s">
        <v>1332</v>
      </c>
      <c r="U355" s="12" t="s">
        <v>42</v>
      </c>
      <c r="V355" s="26" t="e">
        <f t="shared" ca="1" si="14"/>
        <v>#NAME?</v>
      </c>
      <c r="W355" s="7"/>
      <c r="X355" s="7" t="s">
        <v>26</v>
      </c>
      <c r="Y355" s="31" t="s">
        <v>165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1333</v>
      </c>
      <c r="C356" s="46" t="s">
        <v>1334</v>
      </c>
      <c r="D356" s="7" t="s">
        <v>159</v>
      </c>
      <c r="E356" s="7" t="s">
        <v>32</v>
      </c>
      <c r="F356" s="7" t="s">
        <v>160</v>
      </c>
      <c r="G356" s="7" t="e">
        <f t="shared" ca="1" si="13"/>
        <v>#NAME?</v>
      </c>
      <c r="H356" s="26" t="s">
        <v>161</v>
      </c>
      <c r="I356" s="26" t="s">
        <v>24</v>
      </c>
      <c r="J356" s="7" t="str">
        <f t="shared" si="16"/>
        <v>Não</v>
      </c>
      <c r="K356" s="27">
        <v>45257</v>
      </c>
      <c r="L356" s="27">
        <v>45530</v>
      </c>
      <c r="M356" s="7" t="s">
        <v>98</v>
      </c>
      <c r="N356" s="28">
        <v>1.2E-2</v>
      </c>
      <c r="O356" s="7" t="s">
        <v>99</v>
      </c>
      <c r="P356" s="29">
        <v>0.1</v>
      </c>
      <c r="Q356" s="94"/>
      <c r="R356" s="94"/>
      <c r="S356" s="7" t="s">
        <v>163</v>
      </c>
      <c r="T356" s="7" t="s">
        <v>1335</v>
      </c>
      <c r="U356" s="125" t="s">
        <v>32</v>
      </c>
      <c r="V356" s="26" t="e">
        <f t="shared" ca="1" si="14"/>
        <v>#NAME?</v>
      </c>
      <c r="W356" s="7"/>
      <c r="X356" s="7"/>
      <c r="Y356" s="31" t="s">
        <v>165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1336</v>
      </c>
      <c r="C357" s="4" t="s">
        <v>1337</v>
      </c>
      <c r="D357" s="7" t="s">
        <v>18</v>
      </c>
      <c r="E357" s="7" t="s">
        <v>42</v>
      </c>
      <c r="F357" s="7" t="s">
        <v>308</v>
      </c>
      <c r="G357" s="7" t="e">
        <f t="shared" ca="1" si="13"/>
        <v>#NAME?</v>
      </c>
      <c r="H357" s="26" t="s">
        <v>170</v>
      </c>
      <c r="I357" s="26" t="s">
        <v>24</v>
      </c>
      <c r="J357" s="7" t="str">
        <f t="shared" si="16"/>
        <v>Não</v>
      </c>
      <c r="K357" s="27">
        <v>45132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163</v>
      </c>
      <c r="T357" s="7" t="s">
        <v>1338</v>
      </c>
      <c r="U357" s="7" t="s">
        <v>42</v>
      </c>
      <c r="V357" s="26" t="e">
        <f t="shared" ca="1" si="14"/>
        <v>#NAME?</v>
      </c>
      <c r="W357" s="7"/>
      <c r="X357" s="7"/>
      <c r="Y357" s="31" t="s">
        <v>165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3" t="s">
        <v>1339</v>
      </c>
      <c r="C358" s="4" t="s">
        <v>1340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179</v>
      </c>
      <c r="I358" s="26" t="s">
        <v>180</v>
      </c>
      <c r="J358" s="7" t="str">
        <f t="shared" si="16"/>
        <v>Não</v>
      </c>
      <c r="K358" s="27">
        <v>45103</v>
      </c>
      <c r="L358" s="7"/>
      <c r="M358" s="7" t="s">
        <v>221</v>
      </c>
      <c r="N358" s="28">
        <v>1.4999999999999999E-2</v>
      </c>
      <c r="O358" s="7" t="s">
        <v>99</v>
      </c>
      <c r="P358" s="29">
        <v>0.1</v>
      </c>
      <c r="Q358" s="94"/>
      <c r="R358" s="85" t="s">
        <v>1341</v>
      </c>
      <c r="S358" s="7" t="s">
        <v>163</v>
      </c>
      <c r="T358" s="7" t="s">
        <v>1342</v>
      </c>
      <c r="U358" s="7" t="s">
        <v>970</v>
      </c>
      <c r="V358" s="26" t="e">
        <f t="shared" ca="1" si="14"/>
        <v>#NAME?</v>
      </c>
      <c r="W358" s="7"/>
      <c r="X358" s="7"/>
      <c r="Y358" s="31" t="s">
        <v>165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14" t="s">
        <v>1343</v>
      </c>
      <c r="C359" s="4" t="s">
        <v>1344</v>
      </c>
      <c r="D359" s="7" t="s">
        <v>18</v>
      </c>
      <c r="E359" s="7" t="s">
        <v>42</v>
      </c>
      <c r="F359" s="7" t="s">
        <v>90</v>
      </c>
      <c r="G359" s="7" t="e">
        <f t="shared" ca="1" si="13"/>
        <v>#NAME?</v>
      </c>
      <c r="H359" s="26" t="s">
        <v>170</v>
      </c>
      <c r="I359" s="26" t="s">
        <v>24</v>
      </c>
      <c r="J359" s="7" t="str">
        <f t="shared" si="16"/>
        <v>Sim</v>
      </c>
      <c r="K359" s="27">
        <v>45013</v>
      </c>
      <c r="L359" s="7"/>
      <c r="M359" s="7" t="s">
        <v>212</v>
      </c>
      <c r="N359" s="28">
        <v>1.2E-2</v>
      </c>
      <c r="O359" s="7" t="s">
        <v>99</v>
      </c>
      <c r="P359" s="29">
        <v>0.1</v>
      </c>
      <c r="Q359" s="121" t="s">
        <v>1345</v>
      </c>
      <c r="R359" s="126" t="s">
        <v>1346</v>
      </c>
      <c r="S359" s="7" t="s">
        <v>163</v>
      </c>
      <c r="T359" s="7" t="s">
        <v>1347</v>
      </c>
      <c r="U359" s="7" t="s">
        <v>42</v>
      </c>
      <c r="V359" s="26" t="e">
        <f t="shared" ca="1" si="14"/>
        <v>#NAME?</v>
      </c>
      <c r="W359" s="7"/>
      <c r="X359" s="7"/>
      <c r="Y359" s="31" t="s">
        <v>165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1348</v>
      </c>
      <c r="C360" s="4" t="s">
        <v>1349</v>
      </c>
      <c r="D360" s="7" t="s">
        <v>41</v>
      </c>
      <c r="E360" s="7" t="s">
        <v>42</v>
      </c>
      <c r="F360" s="7" t="s">
        <v>43</v>
      </c>
      <c r="G360" s="7" t="e">
        <f t="shared" ca="1" si="13"/>
        <v>#NAME?</v>
      </c>
      <c r="H360" s="26" t="s">
        <v>170</v>
      </c>
      <c r="I360" s="26" t="s">
        <v>24</v>
      </c>
      <c r="J360" s="7" t="str">
        <f t="shared" si="16"/>
        <v>Não</v>
      </c>
      <c r="K360" s="27">
        <v>45301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94"/>
      <c r="R360" s="94"/>
      <c r="S360" s="7" t="s">
        <v>163</v>
      </c>
      <c r="T360" s="7" t="s">
        <v>1350</v>
      </c>
      <c r="U360" s="7" t="s">
        <v>42</v>
      </c>
      <c r="V360" s="26" t="e">
        <f t="shared" ca="1" si="14"/>
        <v>#NAME?</v>
      </c>
      <c r="W360" s="7"/>
      <c r="X360" s="7"/>
      <c r="Y360" s="31" t="s">
        <v>165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2" t="s">
        <v>1351</v>
      </c>
      <c r="C361" s="43" t="s">
        <v>1352</v>
      </c>
      <c r="D361" s="7" t="s">
        <v>18</v>
      </c>
      <c r="E361" s="7" t="s">
        <v>19</v>
      </c>
      <c r="F361" s="7" t="s">
        <v>20</v>
      </c>
      <c r="G361" s="7" t="e">
        <f t="shared" ca="1" si="13"/>
        <v>#NAME?</v>
      </c>
      <c r="H361" s="26" t="s">
        <v>161</v>
      </c>
      <c r="I361" s="26" t="s">
        <v>24</v>
      </c>
      <c r="J361" s="7" t="str">
        <f t="shared" si="16"/>
        <v>Não</v>
      </c>
      <c r="K361" s="27">
        <v>45187</v>
      </c>
      <c r="L361" s="27">
        <v>45440</v>
      </c>
      <c r="M361" s="7" t="s">
        <v>23</v>
      </c>
      <c r="N361" s="28">
        <v>1.2E-2</v>
      </c>
      <c r="O361" s="7" t="s">
        <v>24</v>
      </c>
      <c r="P361" s="29">
        <v>0</v>
      </c>
      <c r="Q361" s="94"/>
      <c r="R361" s="30" t="s">
        <v>1341</v>
      </c>
      <c r="S361" s="7" t="s">
        <v>163</v>
      </c>
      <c r="T361" s="7" t="s">
        <v>1353</v>
      </c>
      <c r="U361" s="7" t="s">
        <v>77</v>
      </c>
      <c r="V361" s="26" t="e">
        <f t="shared" ca="1" si="14"/>
        <v>#NAME?</v>
      </c>
      <c r="W361" s="7"/>
      <c r="X361" s="7"/>
      <c r="Y361" s="31" t="s">
        <v>165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1354</v>
      </c>
      <c r="C362" s="41" t="s">
        <v>1355</v>
      </c>
      <c r="D362" s="7" t="s">
        <v>57</v>
      </c>
      <c r="E362" s="7" t="s">
        <v>32</v>
      </c>
      <c r="F362" s="7" t="s">
        <v>175</v>
      </c>
      <c r="G362" s="7" t="e">
        <f t="shared" ca="1" si="13"/>
        <v>#NAME?</v>
      </c>
      <c r="H362" s="26" t="s">
        <v>170</v>
      </c>
      <c r="I362" s="26" t="s">
        <v>24</v>
      </c>
      <c r="J362" s="7" t="str">
        <f t="shared" si="16"/>
        <v>Não</v>
      </c>
      <c r="K362" s="27">
        <v>45418</v>
      </c>
      <c r="L362" s="7"/>
      <c r="M362" s="7" t="s">
        <v>23</v>
      </c>
      <c r="N362" s="28">
        <v>1.2E-2</v>
      </c>
      <c r="O362" s="7" t="s">
        <v>24</v>
      </c>
      <c r="P362" s="29">
        <v>0</v>
      </c>
      <c r="Q362" s="94"/>
      <c r="R362" s="30"/>
      <c r="S362" s="7" t="s">
        <v>163</v>
      </c>
      <c r="T362" s="7" t="s">
        <v>1356</v>
      </c>
      <c r="U362" s="7" t="s">
        <v>32</v>
      </c>
      <c r="V362" s="26" t="e">
        <f t="shared" ca="1" si="14"/>
        <v>#NAME?</v>
      </c>
      <c r="W362" s="7"/>
      <c r="X362" s="7" t="s">
        <v>26</v>
      </c>
      <c r="Y362" s="31" t="s">
        <v>165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3" t="s">
        <v>1357</v>
      </c>
      <c r="C363" s="4" t="s">
        <v>1358</v>
      </c>
      <c r="D363" s="7" t="s">
        <v>18</v>
      </c>
      <c r="E363" s="7" t="s">
        <v>32</v>
      </c>
      <c r="F363" s="7" t="s">
        <v>409</v>
      </c>
      <c r="G363" s="7" t="e">
        <f t="shared" ca="1" si="13"/>
        <v>#NAME?</v>
      </c>
      <c r="H363" s="26" t="s">
        <v>179</v>
      </c>
      <c r="I363" s="26" t="s">
        <v>180</v>
      </c>
      <c r="J363" s="7" t="str">
        <f t="shared" si="16"/>
        <v>Não</v>
      </c>
      <c r="K363" s="27">
        <v>44955</v>
      </c>
      <c r="L363" s="7"/>
      <c r="M363" s="7" t="s">
        <v>23</v>
      </c>
      <c r="N363" s="28">
        <v>0.01</v>
      </c>
      <c r="O363" s="7" t="s">
        <v>24</v>
      </c>
      <c r="P363" s="29">
        <v>0</v>
      </c>
      <c r="Q363" s="30"/>
      <c r="R363" s="94"/>
      <c r="S363" s="7" t="s">
        <v>163</v>
      </c>
      <c r="T363" s="7" t="s">
        <v>1359</v>
      </c>
      <c r="U363" s="7" t="s">
        <v>32</v>
      </c>
      <c r="V363" s="26" t="e">
        <f t="shared" ca="1" si="14"/>
        <v>#NAME?</v>
      </c>
      <c r="W363" s="7"/>
      <c r="X363" s="7"/>
      <c r="Y363" s="31" t="s">
        <v>165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1360</v>
      </c>
      <c r="C364" s="95" t="s">
        <v>1361</v>
      </c>
      <c r="D364" s="7" t="s">
        <v>18</v>
      </c>
      <c r="E364" s="7" t="s">
        <v>42</v>
      </c>
      <c r="F364" s="7" t="s">
        <v>90</v>
      </c>
      <c r="G364" s="7" t="e">
        <f t="shared" ca="1" si="13"/>
        <v>#NAME?</v>
      </c>
      <c r="H364" s="26" t="s">
        <v>179</v>
      </c>
      <c r="I364" s="26" t="s">
        <v>180</v>
      </c>
      <c r="J364" s="7" t="str">
        <f t="shared" si="16"/>
        <v>Não</v>
      </c>
      <c r="K364" s="27">
        <v>45223</v>
      </c>
      <c r="L364" s="7"/>
      <c r="M364" s="7" t="s">
        <v>23</v>
      </c>
      <c r="N364" s="28">
        <v>1.2E-2</v>
      </c>
      <c r="O364" s="7" t="s">
        <v>24</v>
      </c>
      <c r="P364" s="29">
        <v>0</v>
      </c>
      <c r="Q364" s="108"/>
      <c r="R364" s="94" t="s">
        <v>1362</v>
      </c>
      <c r="S364" s="7" t="s">
        <v>163</v>
      </c>
      <c r="T364" s="7" t="s">
        <v>1363</v>
      </c>
      <c r="U364" s="7" t="s">
        <v>42</v>
      </c>
      <c r="V364" s="26" t="e">
        <f t="shared" ca="1" si="14"/>
        <v>#NAME?</v>
      </c>
      <c r="W364" s="7"/>
      <c r="X364" s="7"/>
      <c r="Y364" s="31" t="s">
        <v>165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1364</v>
      </c>
      <c r="C365" s="4" t="s">
        <v>1365</v>
      </c>
      <c r="D365" s="7" t="s">
        <v>31</v>
      </c>
      <c r="E365" s="7" t="s">
        <v>32</v>
      </c>
      <c r="F365" s="7" t="s">
        <v>216</v>
      </c>
      <c r="G365" s="7" t="e">
        <f t="shared" ca="1" si="13"/>
        <v>#NAME?</v>
      </c>
      <c r="H365" s="26" t="s">
        <v>170</v>
      </c>
      <c r="I365" s="26" t="s">
        <v>24</v>
      </c>
      <c r="J365" s="7" t="str">
        <f t="shared" si="16"/>
        <v>Não</v>
      </c>
      <c r="K365" s="27">
        <v>45544</v>
      </c>
      <c r="L365" s="7"/>
      <c r="M365" s="128" t="s">
        <v>23</v>
      </c>
      <c r="N365" s="129">
        <v>1.2E-2</v>
      </c>
      <c r="O365" s="130" t="s">
        <v>24</v>
      </c>
      <c r="P365" s="131">
        <v>0</v>
      </c>
      <c r="Q365" s="30"/>
      <c r="R365" s="94"/>
      <c r="S365" s="7" t="s">
        <v>163</v>
      </c>
      <c r="T365" s="7" t="s">
        <v>1366</v>
      </c>
      <c r="U365" s="7" t="s">
        <v>32</v>
      </c>
      <c r="V365" s="26" t="e">
        <f t="shared" ca="1" si="14"/>
        <v>#NAME?</v>
      </c>
      <c r="W365" s="7"/>
      <c r="X365" s="7" t="s">
        <v>26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14" t="s">
        <v>1367</v>
      </c>
      <c r="C366" s="4" t="s">
        <v>1368</v>
      </c>
      <c r="D366" s="7" t="s">
        <v>18</v>
      </c>
      <c r="E366" s="7" t="s">
        <v>42</v>
      </c>
      <c r="F366" s="7" t="s">
        <v>48</v>
      </c>
      <c r="G366" s="7" t="e">
        <f t="shared" ca="1" si="13"/>
        <v>#NAME?</v>
      </c>
      <c r="H366" s="26" t="s">
        <v>170</v>
      </c>
      <c r="I366" s="26" t="s">
        <v>24</v>
      </c>
      <c r="J366" s="7" t="str">
        <f t="shared" si="16"/>
        <v>Sim</v>
      </c>
      <c r="K366" s="27">
        <v>45364</v>
      </c>
      <c r="L366" s="7"/>
      <c r="M366" s="7" t="s">
        <v>98</v>
      </c>
      <c r="N366" s="28">
        <v>1.2E-2</v>
      </c>
      <c r="O366" s="7" t="s">
        <v>99</v>
      </c>
      <c r="P366" s="29">
        <v>0.1</v>
      </c>
      <c r="Q366" s="39" t="s">
        <v>1369</v>
      </c>
      <c r="R366" s="94"/>
      <c r="S366" s="7" t="s">
        <v>163</v>
      </c>
      <c r="T366" s="6" t="s">
        <v>1370</v>
      </c>
      <c r="U366" s="7" t="s">
        <v>42</v>
      </c>
      <c r="V366" s="26" t="e">
        <f t="shared" ca="1" si="14"/>
        <v>#NAME?</v>
      </c>
      <c r="W366" s="7"/>
      <c r="X366" s="7"/>
      <c r="Y366" s="31" t="s">
        <v>165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14" t="s">
        <v>1371</v>
      </c>
      <c r="C367" s="4" t="s">
        <v>1372</v>
      </c>
      <c r="D367" s="7" t="s">
        <v>41</v>
      </c>
      <c r="E367" s="7" t="s">
        <v>42</v>
      </c>
      <c r="F367" s="7" t="s">
        <v>43</v>
      </c>
      <c r="G367" s="7" t="e">
        <f t="shared" ca="1" si="13"/>
        <v>#NAME?</v>
      </c>
      <c r="H367" s="26" t="s">
        <v>170</v>
      </c>
      <c r="I367" s="26" t="s">
        <v>24</v>
      </c>
      <c r="J367" s="7" t="str">
        <f t="shared" si="16"/>
        <v>Não</v>
      </c>
      <c r="K367" s="27">
        <v>45446</v>
      </c>
      <c r="L367" s="7"/>
      <c r="M367" s="88" t="s">
        <v>23</v>
      </c>
      <c r="N367" s="60">
        <v>1.2E-2</v>
      </c>
      <c r="O367" s="61" t="s">
        <v>24</v>
      </c>
      <c r="P367" s="62">
        <v>0</v>
      </c>
      <c r="Q367" s="39"/>
      <c r="R367" s="94"/>
      <c r="S367" s="7" t="s">
        <v>163</v>
      </c>
      <c r="T367" s="6" t="s">
        <v>1373</v>
      </c>
      <c r="U367" s="7" t="s">
        <v>92</v>
      </c>
      <c r="V367" s="26" t="e">
        <f t="shared" ca="1" si="14"/>
        <v>#NAME?</v>
      </c>
      <c r="W367" s="7"/>
      <c r="X367" s="7" t="s">
        <v>186</v>
      </c>
      <c r="Y367" s="31" t="s">
        <v>165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3" t="s">
        <v>1374</v>
      </c>
      <c r="C368" s="4" t="s">
        <v>1375</v>
      </c>
      <c r="D368" s="7" t="s">
        <v>18</v>
      </c>
      <c r="E368" s="7" t="s">
        <v>42</v>
      </c>
      <c r="F368" s="7" t="s">
        <v>52</v>
      </c>
      <c r="G368" s="7" t="e">
        <f t="shared" ca="1" si="13"/>
        <v>#NAME?</v>
      </c>
      <c r="H368" s="26" t="s">
        <v>179</v>
      </c>
      <c r="I368" s="26" t="s">
        <v>245</v>
      </c>
      <c r="J368" s="7" t="str">
        <f t="shared" si="16"/>
        <v>Não</v>
      </c>
      <c r="K368" s="27">
        <v>45309</v>
      </c>
      <c r="L368" s="7"/>
      <c r="M368" s="9" t="s">
        <v>23</v>
      </c>
      <c r="N368" s="10">
        <v>1.2E-2</v>
      </c>
      <c r="O368" s="6" t="s">
        <v>24</v>
      </c>
      <c r="P368" s="11">
        <v>0</v>
      </c>
      <c r="Q368" s="108"/>
      <c r="R368" s="94"/>
      <c r="S368" s="7" t="s">
        <v>207</v>
      </c>
      <c r="T368" s="7" t="s">
        <v>1376</v>
      </c>
      <c r="U368" s="7" t="s">
        <v>42</v>
      </c>
      <c r="V368" s="26" t="e">
        <f t="shared" ca="1" si="14"/>
        <v>#NAME?</v>
      </c>
      <c r="W368" s="7"/>
      <c r="X368" s="7"/>
      <c r="Y368" s="31" t="s">
        <v>165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1377</v>
      </c>
      <c r="C369" s="4" t="s">
        <v>1378</v>
      </c>
      <c r="D369" s="7" t="s">
        <v>18</v>
      </c>
      <c r="E369" s="7" t="s">
        <v>42</v>
      </c>
      <c r="F369" s="7" t="s">
        <v>90</v>
      </c>
      <c r="G369" s="7" t="e">
        <f t="shared" ca="1" si="13"/>
        <v>#NAME?</v>
      </c>
      <c r="H369" s="26" t="s">
        <v>170</v>
      </c>
      <c r="I369" s="26" t="s">
        <v>24</v>
      </c>
      <c r="J369" s="7" t="str">
        <f t="shared" si="16"/>
        <v>Sim</v>
      </c>
      <c r="K369" s="27">
        <v>44944</v>
      </c>
      <c r="L369" s="7"/>
      <c r="M369" s="7" t="s">
        <v>212</v>
      </c>
      <c r="N369" s="28">
        <v>1.2E-2</v>
      </c>
      <c r="O369" s="7" t="s">
        <v>99</v>
      </c>
      <c r="P369" s="29">
        <v>0.1</v>
      </c>
      <c r="Q369" s="108" t="s">
        <v>1379</v>
      </c>
      <c r="R369" s="30" t="s">
        <v>1380</v>
      </c>
      <c r="S369" s="7" t="s">
        <v>163</v>
      </c>
      <c r="T369" s="7" t="s">
        <v>1381</v>
      </c>
      <c r="U369" s="7" t="s">
        <v>42</v>
      </c>
      <c r="V369" s="26" t="e">
        <f t="shared" ca="1" si="14"/>
        <v>#NAME?</v>
      </c>
      <c r="W369" s="7"/>
      <c r="X369" s="7"/>
      <c r="Y369" s="31" t="s">
        <v>279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1382</v>
      </c>
      <c r="C370" s="4" t="s">
        <v>1383</v>
      </c>
      <c r="D370" s="7" t="s">
        <v>18</v>
      </c>
      <c r="E370" s="7" t="s">
        <v>42</v>
      </c>
      <c r="F370" s="7" t="s">
        <v>308</v>
      </c>
      <c r="G370" s="7" t="e">
        <f t="shared" ca="1" si="13"/>
        <v>#NAME?</v>
      </c>
      <c r="H370" s="26" t="s">
        <v>179</v>
      </c>
      <c r="I370" s="26" t="s">
        <v>180</v>
      </c>
      <c r="J370" s="7" t="str">
        <f t="shared" si="16"/>
        <v>Não</v>
      </c>
      <c r="K370" s="27">
        <v>45056</v>
      </c>
      <c r="L370" s="7"/>
      <c r="M370" s="7" t="s">
        <v>23</v>
      </c>
      <c r="N370" s="28">
        <v>1.2E-2</v>
      </c>
      <c r="O370" s="7" t="s">
        <v>24</v>
      </c>
      <c r="P370" s="29">
        <v>0</v>
      </c>
      <c r="Q370" s="94"/>
      <c r="R370" s="94"/>
      <c r="S370" s="7" t="s">
        <v>163</v>
      </c>
      <c r="T370" s="7" t="s">
        <v>1384</v>
      </c>
      <c r="U370" s="7" t="s">
        <v>42</v>
      </c>
      <c r="V370" s="26" t="e">
        <f t="shared" ca="1" si="14"/>
        <v>#NAME?</v>
      </c>
      <c r="W370" s="7"/>
      <c r="X370" s="7"/>
      <c r="Y370" s="31" t="s">
        <v>165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1385</v>
      </c>
      <c r="C371" s="43" t="s">
        <v>1386</v>
      </c>
      <c r="D371" s="7" t="s">
        <v>18</v>
      </c>
      <c r="E371" s="7" t="s">
        <v>42</v>
      </c>
      <c r="F371" s="7" t="s">
        <v>52</v>
      </c>
      <c r="G371" s="7" t="e">
        <f t="shared" ca="1" si="13"/>
        <v>#NAME?</v>
      </c>
      <c r="H371" s="26" t="s">
        <v>170</v>
      </c>
      <c r="I371" s="26" t="s">
        <v>24</v>
      </c>
      <c r="J371" s="7" t="str">
        <f t="shared" si="16"/>
        <v>Não</v>
      </c>
      <c r="K371" s="27">
        <v>45183</v>
      </c>
      <c r="L371" s="7"/>
      <c r="M371" s="7" t="s">
        <v>23</v>
      </c>
      <c r="N371" s="28">
        <v>1.2E-2</v>
      </c>
      <c r="O371" s="7" t="s">
        <v>24</v>
      </c>
      <c r="P371" s="29">
        <v>0</v>
      </c>
      <c r="Q371" s="30"/>
      <c r="R371" s="30" t="s">
        <v>1387</v>
      </c>
      <c r="S371" s="7" t="s">
        <v>163</v>
      </c>
      <c r="T371" s="7" t="s">
        <v>1388</v>
      </c>
      <c r="U371" s="7" t="s">
        <v>32</v>
      </c>
      <c r="V371" s="26" t="e">
        <f t="shared" ca="1" si="14"/>
        <v>#NAME?</v>
      </c>
      <c r="W371" s="7"/>
      <c r="X371" s="7" t="s">
        <v>186</v>
      </c>
      <c r="Y371" s="31" t="s">
        <v>165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1389</v>
      </c>
      <c r="C372" s="46" t="s">
        <v>1390</v>
      </c>
      <c r="D372" s="7" t="s">
        <v>159</v>
      </c>
      <c r="E372" s="7" t="s">
        <v>32</v>
      </c>
      <c r="F372" s="7" t="s">
        <v>160</v>
      </c>
      <c r="G372" s="7" t="e">
        <f t="shared" ca="1" si="13"/>
        <v>#NAME?</v>
      </c>
      <c r="H372" s="26" t="s">
        <v>179</v>
      </c>
      <c r="I372" s="26" t="s">
        <v>205</v>
      </c>
      <c r="J372" s="7" t="str">
        <f t="shared" si="16"/>
        <v>Não</v>
      </c>
      <c r="K372" s="27">
        <v>45370</v>
      </c>
      <c r="L372" s="7"/>
      <c r="M372" s="7" t="s">
        <v>227</v>
      </c>
      <c r="N372" s="28">
        <v>0</v>
      </c>
      <c r="O372" s="7" t="s">
        <v>24</v>
      </c>
      <c r="P372" s="29">
        <v>0</v>
      </c>
      <c r="Q372" s="94"/>
      <c r="R372" s="94"/>
      <c r="S372" s="7" t="s">
        <v>163</v>
      </c>
      <c r="T372" s="12" t="s">
        <v>1391</v>
      </c>
      <c r="U372" s="7" t="s">
        <v>32</v>
      </c>
      <c r="V372" s="26" t="e">
        <f t="shared" ca="1" si="14"/>
        <v>#NAME?</v>
      </c>
      <c r="W372" s="7"/>
      <c r="X372" s="7"/>
      <c r="Y372" s="31" t="s">
        <v>165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1392</v>
      </c>
      <c r="C373" s="4" t="s">
        <v>1393</v>
      </c>
      <c r="D373" s="7" t="s">
        <v>159</v>
      </c>
      <c r="E373" s="7" t="s">
        <v>32</v>
      </c>
      <c r="F373" s="7" t="s">
        <v>226</v>
      </c>
      <c r="G373" s="7" t="e">
        <f t="shared" ca="1" si="13"/>
        <v>#NAME?</v>
      </c>
      <c r="H373" s="26" t="s">
        <v>179</v>
      </c>
      <c r="I373" s="26" t="s">
        <v>205</v>
      </c>
      <c r="J373" s="7" t="str">
        <f t="shared" si="16"/>
        <v>Sim</v>
      </c>
      <c r="K373" s="27">
        <v>45279</v>
      </c>
      <c r="L373" s="7"/>
      <c r="M373" s="7" t="s">
        <v>227</v>
      </c>
      <c r="N373" s="28">
        <v>3.0000000000000001E-3</v>
      </c>
      <c r="O373" s="7" t="s">
        <v>24</v>
      </c>
      <c r="P373" s="29">
        <v>0</v>
      </c>
      <c r="Q373" s="39" t="s">
        <v>1201</v>
      </c>
      <c r="R373" s="94"/>
      <c r="S373" s="7" t="s">
        <v>163</v>
      </c>
      <c r="T373" s="7" t="s">
        <v>1394</v>
      </c>
      <c r="U373" s="7" t="s">
        <v>230</v>
      </c>
      <c r="V373" s="26" t="e">
        <f t="shared" ca="1" si="14"/>
        <v>#NAME?</v>
      </c>
      <c r="W373" s="7"/>
      <c r="X373" s="7"/>
      <c r="Y373" s="31" t="s">
        <v>165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1395</v>
      </c>
      <c r="C374" s="46" t="s">
        <v>1396</v>
      </c>
      <c r="D374" s="7" t="s">
        <v>18</v>
      </c>
      <c r="E374" s="7" t="s">
        <v>19</v>
      </c>
      <c r="F374" s="7" t="s">
        <v>684</v>
      </c>
      <c r="G374" s="7" t="e">
        <f t="shared" ca="1" si="13"/>
        <v>#NAME?</v>
      </c>
      <c r="H374" s="26" t="s">
        <v>161</v>
      </c>
      <c r="I374" s="26" t="s">
        <v>24</v>
      </c>
      <c r="J374" s="7" t="str">
        <f t="shared" si="16"/>
        <v>Não</v>
      </c>
      <c r="K374" s="27">
        <v>45236</v>
      </c>
      <c r="L374" s="27">
        <v>45393</v>
      </c>
      <c r="M374" s="7" t="s">
        <v>190</v>
      </c>
      <c r="N374" s="28">
        <v>0</v>
      </c>
      <c r="O374" s="7" t="s">
        <v>24</v>
      </c>
      <c r="P374" s="29">
        <v>0</v>
      </c>
      <c r="Q374" s="30"/>
      <c r="R374" s="30" t="s">
        <v>1397</v>
      </c>
      <c r="S374" s="7" t="s">
        <v>163</v>
      </c>
      <c r="T374" s="7" t="s">
        <v>1398</v>
      </c>
      <c r="U374" s="7" t="s">
        <v>77</v>
      </c>
      <c r="V374" s="26" t="e">
        <f t="shared" ca="1" si="14"/>
        <v>#NAME?</v>
      </c>
      <c r="W374" s="7"/>
      <c r="X374" s="7"/>
      <c r="Y374" s="31" t="s">
        <v>165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1399</v>
      </c>
      <c r="C375" s="75" t="s">
        <v>1400</v>
      </c>
      <c r="D375" s="7" t="s">
        <v>159</v>
      </c>
      <c r="E375" s="7" t="s">
        <v>32</v>
      </c>
      <c r="F375" s="7" t="s">
        <v>545</v>
      </c>
      <c r="G375" s="7" t="e">
        <f t="shared" ca="1" si="13"/>
        <v>#NAME?</v>
      </c>
      <c r="H375" s="26" t="s">
        <v>161</v>
      </c>
      <c r="I375" s="26" t="s">
        <v>24</v>
      </c>
      <c r="J375" s="7" t="s">
        <v>199</v>
      </c>
      <c r="K375" s="27">
        <v>45120</v>
      </c>
      <c r="L375" s="27">
        <v>45513</v>
      </c>
      <c r="M375" s="7" t="s">
        <v>315</v>
      </c>
      <c r="N375" s="55">
        <v>0.01</v>
      </c>
      <c r="O375" s="56" t="s">
        <v>99</v>
      </c>
      <c r="P375" s="57">
        <v>0.1</v>
      </c>
      <c r="Q375" s="30"/>
      <c r="R375" s="30" t="s">
        <v>778</v>
      </c>
      <c r="S375" s="7" t="s">
        <v>163</v>
      </c>
      <c r="T375" s="7" t="s">
        <v>1401</v>
      </c>
      <c r="U375" s="7" t="s">
        <v>32</v>
      </c>
      <c r="V375" s="26" t="e">
        <f t="shared" ca="1" si="14"/>
        <v>#NAME?</v>
      </c>
      <c r="W375" s="7"/>
      <c r="X375" s="7"/>
      <c r="Y375" s="31" t="s">
        <v>165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1402</v>
      </c>
      <c r="C376" s="41" t="s">
        <v>1403</v>
      </c>
      <c r="D376" s="7" t="s">
        <v>18</v>
      </c>
      <c r="E376" s="7" t="s">
        <v>32</v>
      </c>
      <c r="F376" s="7" t="s">
        <v>220</v>
      </c>
      <c r="G376" s="7" t="e">
        <f t="shared" ca="1" si="13"/>
        <v>#NAME?</v>
      </c>
      <c r="H376" s="26" t="s">
        <v>170</v>
      </c>
      <c r="I376" s="26" t="s">
        <v>24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23</v>
      </c>
      <c r="N376" s="133">
        <v>1.2E-2</v>
      </c>
      <c r="O376" s="134" t="s">
        <v>24</v>
      </c>
      <c r="P376" s="135">
        <v>0</v>
      </c>
      <c r="Q376" s="30"/>
      <c r="R376" s="30"/>
      <c r="S376" s="7" t="s">
        <v>163</v>
      </c>
      <c r="T376" s="7" t="s">
        <v>1404</v>
      </c>
      <c r="U376" s="7" t="s">
        <v>32</v>
      </c>
      <c r="V376" s="26" t="e">
        <f t="shared" ca="1" si="14"/>
        <v>#NAME?</v>
      </c>
      <c r="W376" s="7"/>
      <c r="X376" s="7" t="s">
        <v>26</v>
      </c>
      <c r="Y376" s="31" t="s">
        <v>165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736</v>
      </c>
      <c r="C377" s="4" t="s">
        <v>1405</v>
      </c>
      <c r="D377" s="7" t="s">
        <v>18</v>
      </c>
      <c r="E377" s="7" t="s">
        <v>209</v>
      </c>
      <c r="F377" s="7" t="s">
        <v>736</v>
      </c>
      <c r="G377" s="7" t="e">
        <f t="shared" ca="1" si="13"/>
        <v>#NAME?</v>
      </c>
      <c r="H377" s="26" t="s">
        <v>179</v>
      </c>
      <c r="I377" s="26" t="s">
        <v>180</v>
      </c>
      <c r="J377" s="7" t="str">
        <f t="shared" si="17"/>
        <v>Não</v>
      </c>
      <c r="K377" s="27">
        <v>45056</v>
      </c>
      <c r="L377" s="27"/>
      <c r="M377" s="7" t="s">
        <v>221</v>
      </c>
      <c r="N377" s="28">
        <v>1.2E-2</v>
      </c>
      <c r="O377" s="7" t="s">
        <v>99</v>
      </c>
      <c r="P377" s="29">
        <v>0.1</v>
      </c>
      <c r="Q377" s="47"/>
      <c r="R377" s="30"/>
      <c r="S377" s="7" t="s">
        <v>163</v>
      </c>
      <c r="T377" s="7" t="s">
        <v>1406</v>
      </c>
      <c r="U377" s="7" t="s">
        <v>209</v>
      </c>
      <c r="V377" s="26" t="e">
        <f t="shared" ca="1" si="14"/>
        <v>#NAME?</v>
      </c>
      <c r="W377" s="7"/>
      <c r="X377" s="7"/>
      <c r="Y377" s="31" t="s">
        <v>165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1407</v>
      </c>
      <c r="C378" s="48" t="s">
        <v>1408</v>
      </c>
      <c r="D378" s="7" t="s">
        <v>18</v>
      </c>
      <c r="E378" s="7" t="s">
        <v>209</v>
      </c>
      <c r="F378" s="7" t="s">
        <v>736</v>
      </c>
      <c r="G378" s="7" t="e">
        <f t="shared" ca="1" si="13"/>
        <v>#NAME?</v>
      </c>
      <c r="H378" s="26" t="s">
        <v>179</v>
      </c>
      <c r="I378" s="26" t="s">
        <v>180</v>
      </c>
      <c r="J378" s="7" t="str">
        <f t="shared" si="17"/>
        <v>Não</v>
      </c>
      <c r="K378" s="27">
        <v>45162</v>
      </c>
      <c r="L378" s="27"/>
      <c r="M378" s="7" t="s">
        <v>221</v>
      </c>
      <c r="N378" s="28">
        <v>1.2E-2</v>
      </c>
      <c r="O378" s="7" t="s">
        <v>99</v>
      </c>
      <c r="P378" s="29">
        <v>0.1</v>
      </c>
      <c r="Q378" s="47"/>
      <c r="R378" s="30"/>
      <c r="S378" s="7" t="s">
        <v>163</v>
      </c>
      <c r="T378" s="7" t="s">
        <v>1406</v>
      </c>
      <c r="U378" s="7" t="s">
        <v>209</v>
      </c>
      <c r="V378" s="26" t="e">
        <f t="shared" ca="1" si="14"/>
        <v>#NAME?</v>
      </c>
      <c r="W378" s="7"/>
      <c r="X378" s="7"/>
      <c r="Y378" s="31" t="s">
        <v>165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14" t="s">
        <v>1409</v>
      </c>
      <c r="C379" s="4" t="s">
        <v>1410</v>
      </c>
      <c r="D379" s="7" t="s">
        <v>18</v>
      </c>
      <c r="E379" s="7" t="s">
        <v>19</v>
      </c>
      <c r="F379" s="7" t="s">
        <v>72</v>
      </c>
      <c r="G379" s="7" t="e">
        <f t="shared" ca="1" si="13"/>
        <v>#NAME?</v>
      </c>
      <c r="H379" s="26" t="s">
        <v>170</v>
      </c>
      <c r="I379" s="26" t="s">
        <v>24</v>
      </c>
      <c r="J379" s="7" t="str">
        <f t="shared" si="17"/>
        <v>Não</v>
      </c>
      <c r="K379" s="27">
        <v>45056</v>
      </c>
      <c r="L379" s="27"/>
      <c r="M379" s="7" t="s">
        <v>221</v>
      </c>
      <c r="N379" s="28">
        <v>1.4999999999999999E-2</v>
      </c>
      <c r="O379" s="7" t="s">
        <v>99</v>
      </c>
      <c r="P379" s="29">
        <v>0.1</v>
      </c>
      <c r="Q379" s="25"/>
      <c r="R379" s="30" t="s">
        <v>1411</v>
      </c>
      <c r="S379" s="7" t="s">
        <v>163</v>
      </c>
      <c r="T379" s="7" t="s">
        <v>1412</v>
      </c>
      <c r="U379" s="7" t="s">
        <v>77</v>
      </c>
      <c r="V379" s="26" t="e">
        <f t="shared" ca="1" si="14"/>
        <v>#NAME?</v>
      </c>
      <c r="W379" s="7"/>
      <c r="X379" s="7"/>
      <c r="Y379" s="31" t="s">
        <v>165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3" t="s">
        <v>1413</v>
      </c>
      <c r="C380" s="4" t="s">
        <v>1414</v>
      </c>
      <c r="D380" s="7" t="s">
        <v>18</v>
      </c>
      <c r="E380" s="7" t="s">
        <v>19</v>
      </c>
      <c r="F380" s="7" t="s">
        <v>72</v>
      </c>
      <c r="G380" s="7" t="e">
        <f t="shared" ca="1" si="13"/>
        <v>#NAME?</v>
      </c>
      <c r="H380" s="26" t="s">
        <v>179</v>
      </c>
      <c r="I380" s="26" t="s">
        <v>24</v>
      </c>
      <c r="J380" s="7" t="str">
        <f t="shared" si="17"/>
        <v>Não</v>
      </c>
      <c r="K380" s="27">
        <v>45000</v>
      </c>
      <c r="L380" s="7"/>
      <c r="M380" s="7" t="s">
        <v>23</v>
      </c>
      <c r="N380" s="28">
        <v>1.2E-2</v>
      </c>
      <c r="O380" s="7" t="s">
        <v>24</v>
      </c>
      <c r="P380" s="29">
        <v>0</v>
      </c>
      <c r="Q380" s="30"/>
      <c r="R380" s="30"/>
      <c r="S380" s="7" t="s">
        <v>163</v>
      </c>
      <c r="T380" s="4" t="s">
        <v>1406</v>
      </c>
      <c r="U380" s="7" t="s">
        <v>77</v>
      </c>
      <c r="V380" s="26" t="e">
        <f t="shared" ca="1" si="14"/>
        <v>#NAME?</v>
      </c>
      <c r="W380" s="7"/>
      <c r="X380" s="7"/>
      <c r="Y380" s="31" t="s">
        <v>165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3" t="s">
        <v>1415</v>
      </c>
      <c r="C381" s="4" t="s">
        <v>1416</v>
      </c>
      <c r="D381" s="7" t="s">
        <v>18</v>
      </c>
      <c r="E381" s="7" t="s">
        <v>19</v>
      </c>
      <c r="F381" s="7" t="s">
        <v>72</v>
      </c>
      <c r="G381" s="7" t="e">
        <f t="shared" ca="1" si="13"/>
        <v>#NAME?</v>
      </c>
      <c r="H381" s="26" t="s">
        <v>170</v>
      </c>
      <c r="I381" s="26" t="s">
        <v>24</v>
      </c>
      <c r="J381" s="7" t="str">
        <f t="shared" si="17"/>
        <v>Não</v>
      </c>
      <c r="K381" s="27">
        <v>45065</v>
      </c>
      <c r="L381" s="7"/>
      <c r="M381" s="7" t="s">
        <v>75</v>
      </c>
      <c r="N381" s="28">
        <v>1.2E-2</v>
      </c>
      <c r="O381" s="7" t="s">
        <v>24</v>
      </c>
      <c r="P381" s="29">
        <v>0</v>
      </c>
      <c r="Q381" s="30"/>
      <c r="R381" s="30" t="s">
        <v>1417</v>
      </c>
      <c r="S381" s="7" t="s">
        <v>163</v>
      </c>
      <c r="T381" s="7" t="s">
        <v>1418</v>
      </c>
      <c r="U381" s="7" t="s">
        <v>77</v>
      </c>
      <c r="V381" s="26" t="e">
        <f t="shared" ca="1" si="14"/>
        <v>#NAME?</v>
      </c>
      <c r="W381" s="7"/>
      <c r="X381" s="7" t="s">
        <v>26</v>
      </c>
      <c r="Y381" s="31" t="s">
        <v>165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1419</v>
      </c>
      <c r="C382" s="93" t="s">
        <v>1420</v>
      </c>
      <c r="D382" s="7" t="s">
        <v>18</v>
      </c>
      <c r="E382" s="7" t="s">
        <v>32</v>
      </c>
      <c r="F382" s="7" t="s">
        <v>255</v>
      </c>
      <c r="G382" s="7" t="e">
        <f t="shared" ca="1" si="13"/>
        <v>#NAME?</v>
      </c>
      <c r="H382" s="26" t="s">
        <v>179</v>
      </c>
      <c r="I382" s="26" t="s">
        <v>180</v>
      </c>
      <c r="J382" s="7" t="str">
        <f t="shared" si="17"/>
        <v>Não</v>
      </c>
      <c r="K382" s="27">
        <v>45385</v>
      </c>
      <c r="L382" s="27"/>
      <c r="M382" s="7" t="s">
        <v>23</v>
      </c>
      <c r="N382" s="28">
        <v>0</v>
      </c>
      <c r="O382" s="7" t="s">
        <v>24</v>
      </c>
      <c r="P382" s="29">
        <v>0</v>
      </c>
      <c r="Q382" s="47"/>
      <c r="R382" s="30" t="s">
        <v>1421</v>
      </c>
      <c r="S382" s="7" t="s">
        <v>163</v>
      </c>
      <c r="T382" s="6" t="s">
        <v>1422</v>
      </c>
      <c r="U382" s="7" t="s">
        <v>32</v>
      </c>
      <c r="V382" s="26" t="e">
        <f t="shared" ca="1" si="14"/>
        <v>#NAME?</v>
      </c>
      <c r="W382" s="7"/>
      <c r="X382" s="7"/>
      <c r="Y382" s="31" t="s">
        <v>165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1423</v>
      </c>
      <c r="C383" s="93" t="s">
        <v>1424</v>
      </c>
      <c r="D383" s="7" t="s">
        <v>18</v>
      </c>
      <c r="E383" s="7" t="s">
        <v>32</v>
      </c>
      <c r="F383" s="7" t="s">
        <v>255</v>
      </c>
      <c r="G383" s="7" t="e">
        <f t="shared" ca="1" si="13"/>
        <v>#NAME?</v>
      </c>
      <c r="H383" s="26" t="s">
        <v>170</v>
      </c>
      <c r="I383" s="26" t="s">
        <v>24</v>
      </c>
      <c r="J383" s="7" t="s">
        <v>199</v>
      </c>
      <c r="K383" s="27">
        <v>45464</v>
      </c>
      <c r="L383" s="27"/>
      <c r="M383" s="7" t="s">
        <v>1274</v>
      </c>
      <c r="N383" s="28">
        <v>1.4999999999999999E-2</v>
      </c>
      <c r="O383" s="7" t="s">
        <v>99</v>
      </c>
      <c r="P383" s="29">
        <v>0.1</v>
      </c>
      <c r="Q383" s="47"/>
      <c r="R383" s="30"/>
      <c r="S383" s="7" t="s">
        <v>163</v>
      </c>
      <c r="T383" s="6" t="s">
        <v>1425</v>
      </c>
      <c r="U383" s="7" t="s">
        <v>32</v>
      </c>
      <c r="V383" s="26" t="e">
        <f t="shared" ca="1" si="14"/>
        <v>#NAME?</v>
      </c>
      <c r="W383" s="7"/>
      <c r="X383" s="7" t="s">
        <v>186</v>
      </c>
      <c r="Y383" s="31" t="s">
        <v>165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1">
        <v>312431.3</v>
      </c>
      <c r="AX383" s="71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1423</v>
      </c>
      <c r="C384" s="93" t="s">
        <v>1426</v>
      </c>
      <c r="D384" s="7" t="s">
        <v>18</v>
      </c>
      <c r="E384" s="7" t="s">
        <v>32</v>
      </c>
      <c r="F384" s="7" t="s">
        <v>255</v>
      </c>
      <c r="G384" s="7" t="e">
        <f t="shared" ca="1" si="13"/>
        <v>#NAME?</v>
      </c>
      <c r="H384" s="26" t="s">
        <v>179</v>
      </c>
      <c r="I384" s="26" t="s">
        <v>629</v>
      </c>
      <c r="J384" s="7" t="s">
        <v>199</v>
      </c>
      <c r="K384" s="27">
        <v>45421</v>
      </c>
      <c r="L384" s="27"/>
      <c r="M384" s="7" t="s">
        <v>665</v>
      </c>
      <c r="N384" s="28">
        <v>0</v>
      </c>
      <c r="O384" s="7" t="s">
        <v>24</v>
      </c>
      <c r="P384" s="29">
        <v>0</v>
      </c>
      <c r="Q384" s="47"/>
      <c r="R384" s="30"/>
      <c r="S384" s="7" t="s">
        <v>163</v>
      </c>
      <c r="T384" s="6" t="s">
        <v>1425</v>
      </c>
      <c r="U384" s="7" t="s">
        <v>32</v>
      </c>
      <c r="V384" s="26" t="e">
        <f t="shared" ca="1" si="14"/>
        <v>#NAME?</v>
      </c>
      <c r="W384" s="7"/>
      <c r="X384" s="7" t="s">
        <v>186</v>
      </c>
      <c r="Y384" s="31" t="s">
        <v>165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1">
        <v>428588.3</v>
      </c>
      <c r="AW384" s="71">
        <v>395294.3</v>
      </c>
      <c r="AX384" s="71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1423</v>
      </c>
      <c r="C385" s="93" t="s">
        <v>1427</v>
      </c>
      <c r="D385" s="7" t="s">
        <v>18</v>
      </c>
      <c r="E385" s="7" t="s">
        <v>32</v>
      </c>
      <c r="F385" s="7" t="s">
        <v>255</v>
      </c>
      <c r="G385" s="7" t="e">
        <f t="shared" ca="1" si="13"/>
        <v>#NAME?</v>
      </c>
      <c r="H385" s="26" t="s">
        <v>161</v>
      </c>
      <c r="I385" s="26" t="s">
        <v>24</v>
      </c>
      <c r="J385" s="7" t="s">
        <v>199</v>
      </c>
      <c r="K385" s="27">
        <v>45419</v>
      </c>
      <c r="L385" s="27">
        <v>45464</v>
      </c>
      <c r="M385" s="7" t="s">
        <v>1274</v>
      </c>
      <c r="N385" s="28">
        <v>1.4999999999999999E-2</v>
      </c>
      <c r="O385" s="7" t="s">
        <v>99</v>
      </c>
      <c r="P385" s="29">
        <v>0.1</v>
      </c>
      <c r="Q385" s="47"/>
      <c r="R385" s="30"/>
      <c r="S385" s="7" t="s">
        <v>163</v>
      </c>
      <c r="T385" s="6" t="s">
        <v>1425</v>
      </c>
      <c r="U385" s="7" t="s">
        <v>32</v>
      </c>
      <c r="V385" s="26" t="e">
        <f t="shared" ca="1" si="14"/>
        <v>#NAME?</v>
      </c>
      <c r="W385" s="7"/>
      <c r="X385" s="7" t="s">
        <v>186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0</v>
      </c>
      <c r="AW385" s="71">
        <v>0</v>
      </c>
      <c r="AX385" s="71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1428</v>
      </c>
      <c r="C386" s="4" t="s">
        <v>1429</v>
      </c>
      <c r="D386" s="7" t="s">
        <v>18</v>
      </c>
      <c r="E386" s="7" t="s">
        <v>19</v>
      </c>
      <c r="F386" s="7" t="s">
        <v>72</v>
      </c>
      <c r="G386" s="7" t="e">
        <f t="shared" ca="1" si="13"/>
        <v>#NAME?</v>
      </c>
      <c r="H386" s="26" t="s">
        <v>170</v>
      </c>
      <c r="I386" s="26" t="s">
        <v>24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221</v>
      </c>
      <c r="N386" s="28">
        <v>1.6E-2</v>
      </c>
      <c r="O386" s="7" t="s">
        <v>99</v>
      </c>
      <c r="P386" s="29">
        <v>0.2</v>
      </c>
      <c r="Q386" s="47"/>
      <c r="R386" s="30"/>
      <c r="S386" s="7" t="s">
        <v>163</v>
      </c>
      <c r="T386" s="7" t="s">
        <v>1430</v>
      </c>
      <c r="U386" s="7" t="s">
        <v>77</v>
      </c>
      <c r="V386" s="26" t="e">
        <f t="shared" ca="1" si="14"/>
        <v>#NAME?</v>
      </c>
      <c r="W386" s="7"/>
      <c r="X386" s="7"/>
      <c r="Y386" s="31" t="s">
        <v>165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3" t="s">
        <v>1428</v>
      </c>
      <c r="C387" s="50" t="s">
        <v>1431</v>
      </c>
      <c r="D387" s="7" t="s">
        <v>18</v>
      </c>
      <c r="E387" s="7" t="s">
        <v>19</v>
      </c>
      <c r="F387" s="7" t="s">
        <v>72</v>
      </c>
      <c r="G387" s="7" t="e">
        <f t="shared" ca="1" si="13"/>
        <v>#NAME?</v>
      </c>
      <c r="H387" s="26" t="s">
        <v>179</v>
      </c>
      <c r="I387" s="26" t="s">
        <v>180</v>
      </c>
      <c r="J387" s="7" t="str">
        <f t="shared" si="18"/>
        <v>Não</v>
      </c>
      <c r="K387" s="27">
        <v>45162</v>
      </c>
      <c r="L387" s="7"/>
      <c r="M387" s="7" t="s">
        <v>284</v>
      </c>
      <c r="N387" s="123">
        <v>8.0000000000000002E-3</v>
      </c>
      <c r="O387" s="7" t="s">
        <v>285</v>
      </c>
      <c r="P387" s="29">
        <v>0.1</v>
      </c>
      <c r="Q387" s="30"/>
      <c r="R387" s="30"/>
      <c r="S387" s="7" t="s">
        <v>163</v>
      </c>
      <c r="T387" s="7" t="s">
        <v>1430</v>
      </c>
      <c r="U387" s="7" t="s">
        <v>77</v>
      </c>
      <c r="V387" s="26" t="e">
        <f t="shared" ca="1" si="14"/>
        <v>#NAME?</v>
      </c>
      <c r="W387" s="7"/>
      <c r="X387" s="7"/>
      <c r="Y387" s="31" t="s">
        <v>507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1432</v>
      </c>
      <c r="C388" s="4" t="s">
        <v>1433</v>
      </c>
      <c r="D388" s="7" t="s">
        <v>18</v>
      </c>
      <c r="E388" s="7" t="s">
        <v>42</v>
      </c>
      <c r="F388" s="7" t="s">
        <v>308</v>
      </c>
      <c r="G388" s="7" t="e">
        <f t="shared" ca="1" si="13"/>
        <v>#NAME?</v>
      </c>
      <c r="H388" s="26" t="s">
        <v>179</v>
      </c>
      <c r="I388" s="26" t="s">
        <v>180</v>
      </c>
      <c r="J388" s="7" t="str">
        <f t="shared" si="18"/>
        <v>Não</v>
      </c>
      <c r="K388" s="27">
        <v>44928</v>
      </c>
      <c r="L388" s="7"/>
      <c r="M388" s="7" t="s">
        <v>23</v>
      </c>
      <c r="N388" s="28">
        <v>0.01</v>
      </c>
      <c r="O388" s="7" t="s">
        <v>24</v>
      </c>
      <c r="P388" s="29">
        <v>0</v>
      </c>
      <c r="Q388" s="30"/>
      <c r="R388" s="30"/>
      <c r="S388" s="7" t="s">
        <v>163</v>
      </c>
      <c r="T388" s="7" t="s">
        <v>1434</v>
      </c>
      <c r="U388" s="7" t="s">
        <v>42</v>
      </c>
      <c r="V388" s="26" t="e">
        <f t="shared" ca="1" si="14"/>
        <v>#NAME?</v>
      </c>
      <c r="W388" s="7"/>
      <c r="X388" s="7"/>
      <c r="Y388" s="31" t="s">
        <v>279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1435</v>
      </c>
      <c r="C389" s="4" t="s">
        <v>1436</v>
      </c>
      <c r="D389" s="7" t="s">
        <v>81</v>
      </c>
      <c r="E389" s="7" t="s">
        <v>19</v>
      </c>
      <c r="F389" s="7" t="s">
        <v>1265</v>
      </c>
      <c r="G389" s="7" t="e">
        <f t="shared" ca="1" si="13"/>
        <v>#NAME?</v>
      </c>
      <c r="H389" s="26" t="s">
        <v>170</v>
      </c>
      <c r="I389" s="26" t="s">
        <v>24</v>
      </c>
      <c r="J389" s="7" t="str">
        <f t="shared" si="18"/>
        <v>Não</v>
      </c>
      <c r="K389" s="27">
        <v>45615</v>
      </c>
      <c r="L389" s="7"/>
      <c r="M389" s="7" t="s">
        <v>381</v>
      </c>
      <c r="N389" s="28">
        <v>0.02</v>
      </c>
      <c r="O389" s="7" t="s">
        <v>99</v>
      </c>
      <c r="P389" s="29">
        <v>0.2</v>
      </c>
      <c r="Q389" s="30"/>
      <c r="R389" s="30"/>
      <c r="S389" s="7" t="s">
        <v>163</v>
      </c>
      <c r="T389" s="7" t="s">
        <v>1437</v>
      </c>
      <c r="U389" s="7" t="s">
        <v>209</v>
      </c>
      <c r="V389" s="26" t="e">
        <f t="shared" ca="1" si="14"/>
        <v>#NAME?</v>
      </c>
      <c r="W389" s="7"/>
      <c r="X389" s="7" t="s">
        <v>186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14" t="s">
        <v>1438</v>
      </c>
      <c r="C390" s="4" t="s">
        <v>1439</v>
      </c>
      <c r="D390" s="7" t="s">
        <v>18</v>
      </c>
      <c r="E390" s="7" t="s">
        <v>32</v>
      </c>
      <c r="F390" s="7" t="s">
        <v>233</v>
      </c>
      <c r="G390" s="7" t="e">
        <f t="shared" ca="1" si="13"/>
        <v>#NAME?</v>
      </c>
      <c r="H390" s="26" t="s">
        <v>179</v>
      </c>
      <c r="I390" s="26" t="s">
        <v>265</v>
      </c>
      <c r="J390" s="7" t="str">
        <f t="shared" si="18"/>
        <v>Não</v>
      </c>
      <c r="K390" s="27">
        <v>45014</v>
      </c>
      <c r="L390" s="7"/>
      <c r="M390" s="7" t="s">
        <v>23</v>
      </c>
      <c r="N390" s="28">
        <v>0.01</v>
      </c>
      <c r="O390" s="7" t="s">
        <v>24</v>
      </c>
      <c r="P390" s="29">
        <v>0</v>
      </c>
      <c r="Q390" s="30"/>
      <c r="R390" s="30" t="s">
        <v>1440</v>
      </c>
      <c r="S390" s="7" t="s">
        <v>163</v>
      </c>
      <c r="T390" s="7" t="s">
        <v>1441</v>
      </c>
      <c r="U390" s="7" t="s">
        <v>970</v>
      </c>
      <c r="V390" s="26" t="e">
        <f t="shared" ca="1" si="14"/>
        <v>#NAME?</v>
      </c>
      <c r="W390" s="7"/>
      <c r="X390" s="7"/>
      <c r="Y390" s="31" t="s">
        <v>165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14" t="s">
        <v>1438</v>
      </c>
      <c r="C391" s="4" t="s">
        <v>1442</v>
      </c>
      <c r="D391" s="7" t="s">
        <v>18</v>
      </c>
      <c r="E391" s="7" t="s">
        <v>32</v>
      </c>
      <c r="F391" s="7" t="s">
        <v>233</v>
      </c>
      <c r="G391" s="7" t="e">
        <f t="shared" ca="1" si="13"/>
        <v>#NAME?</v>
      </c>
      <c r="H391" s="26" t="s">
        <v>179</v>
      </c>
      <c r="I391" s="26" t="s">
        <v>265</v>
      </c>
      <c r="J391" s="7" t="str">
        <f t="shared" si="18"/>
        <v>Não</v>
      </c>
      <c r="K391" s="27">
        <v>45155</v>
      </c>
      <c r="L391" s="7"/>
      <c r="M391" s="7" t="s">
        <v>221</v>
      </c>
      <c r="N391" s="28">
        <v>1.4999999999999999E-2</v>
      </c>
      <c r="O391" s="7" t="s">
        <v>99</v>
      </c>
      <c r="P391" s="29">
        <v>0.1</v>
      </c>
      <c r="Q391" s="30"/>
      <c r="R391" s="30" t="s">
        <v>1440</v>
      </c>
      <c r="S391" s="7" t="s">
        <v>163</v>
      </c>
      <c r="T391" s="7" t="s">
        <v>1441</v>
      </c>
      <c r="U391" s="7" t="s">
        <v>970</v>
      </c>
      <c r="V391" s="26" t="e">
        <f t="shared" ca="1" si="14"/>
        <v>#NAME?</v>
      </c>
      <c r="W391" s="7"/>
      <c r="X391" s="7"/>
      <c r="Y391" s="31" t="s">
        <v>165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1443</v>
      </c>
      <c r="C392" s="4" t="s">
        <v>1444</v>
      </c>
      <c r="D392" s="7" t="s">
        <v>18</v>
      </c>
      <c r="E392" s="7" t="s">
        <v>42</v>
      </c>
      <c r="F392" s="7" t="s">
        <v>90</v>
      </c>
      <c r="G392" s="7" t="e">
        <f t="shared" ca="1" si="13"/>
        <v>#NAME?</v>
      </c>
      <c r="H392" s="26" t="s">
        <v>179</v>
      </c>
      <c r="I392" s="26" t="s">
        <v>24</v>
      </c>
      <c r="J392" s="7" t="str">
        <f t="shared" si="18"/>
        <v>Sim</v>
      </c>
      <c r="K392" s="27">
        <v>44945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 t="s">
        <v>1445</v>
      </c>
      <c r="R392" s="30"/>
      <c r="S392" s="7" t="s">
        <v>163</v>
      </c>
      <c r="T392" s="7" t="s">
        <v>1446</v>
      </c>
      <c r="U392" s="7" t="s">
        <v>42</v>
      </c>
      <c r="V392" s="26" t="e">
        <f t="shared" ca="1" si="14"/>
        <v>#NAME?</v>
      </c>
      <c r="W392" s="7"/>
      <c r="X392" s="7"/>
      <c r="Y392" s="31" t="s">
        <v>165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3" t="s">
        <v>1447</v>
      </c>
      <c r="C393" s="4" t="s">
        <v>1448</v>
      </c>
      <c r="D393" s="7" t="s">
        <v>18</v>
      </c>
      <c r="E393" s="7" t="s">
        <v>19</v>
      </c>
      <c r="F393" s="7" t="s">
        <v>20</v>
      </c>
      <c r="G393" s="7" t="e">
        <f t="shared" ca="1" si="13"/>
        <v>#NAME?</v>
      </c>
      <c r="H393" s="26" t="s">
        <v>170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73</v>
      </c>
      <c r="N393" s="28">
        <v>1.4999999999999999E-2</v>
      </c>
      <c r="O393" s="7" t="s">
        <v>24</v>
      </c>
      <c r="P393" s="29">
        <v>0</v>
      </c>
      <c r="Q393" s="94"/>
      <c r="R393" s="30" t="s">
        <v>1449</v>
      </c>
      <c r="S393" s="7" t="s">
        <v>163</v>
      </c>
      <c r="T393" s="7" t="s">
        <v>1450</v>
      </c>
      <c r="U393" s="7" t="s">
        <v>32</v>
      </c>
      <c r="V393" s="26" t="e">
        <f t="shared" ca="1" si="14"/>
        <v>#NAME?</v>
      </c>
      <c r="W393" s="7"/>
      <c r="X393" s="7" t="s">
        <v>26</v>
      </c>
      <c r="Y393" s="31" t="s">
        <v>165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1451</v>
      </c>
      <c r="C394" s="4" t="s">
        <v>1452</v>
      </c>
      <c r="D394" s="7" t="s">
        <v>18</v>
      </c>
      <c r="E394" s="7" t="s">
        <v>32</v>
      </c>
      <c r="F394" s="7" t="s">
        <v>295</v>
      </c>
      <c r="G394" s="7" t="e">
        <f t="shared" ca="1" si="13"/>
        <v>#NAME?</v>
      </c>
      <c r="H394" s="26" t="s">
        <v>170</v>
      </c>
      <c r="I394" s="26" t="s">
        <v>24</v>
      </c>
      <c r="J394" s="7" t="str">
        <f t="shared" si="18"/>
        <v>Não</v>
      </c>
      <c r="K394" s="27">
        <v>45470</v>
      </c>
      <c r="L394" s="7"/>
      <c r="M394" s="7" t="s">
        <v>23</v>
      </c>
      <c r="N394" s="28">
        <v>1.0999999999999999E-2</v>
      </c>
      <c r="O394" s="7" t="s">
        <v>24</v>
      </c>
      <c r="P394" s="29">
        <v>0</v>
      </c>
      <c r="Q394" s="94"/>
      <c r="R394" s="94"/>
      <c r="S394" s="7" t="s">
        <v>163</v>
      </c>
      <c r="T394" s="7" t="s">
        <v>1453</v>
      </c>
      <c r="U394" s="7" t="s">
        <v>32</v>
      </c>
      <c r="V394" s="26" t="e">
        <f t="shared" ca="1" si="14"/>
        <v>#NAME?</v>
      </c>
      <c r="W394" s="7"/>
      <c r="X394" s="7" t="s">
        <v>26</v>
      </c>
      <c r="Y394" s="31" t="s">
        <v>165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1451</v>
      </c>
      <c r="C395" s="4" t="s">
        <v>1454</v>
      </c>
      <c r="D395" s="7" t="s">
        <v>18</v>
      </c>
      <c r="E395" s="7" t="s">
        <v>32</v>
      </c>
      <c r="F395" s="7" t="s">
        <v>295</v>
      </c>
      <c r="G395" s="7" t="e">
        <f t="shared" ca="1" si="13"/>
        <v>#NAME?</v>
      </c>
      <c r="H395" s="26" t="s">
        <v>179</v>
      </c>
      <c r="I395" s="26" t="s">
        <v>180</v>
      </c>
      <c r="J395" s="7" t="str">
        <f t="shared" si="18"/>
        <v>Não</v>
      </c>
      <c r="K395" s="27">
        <v>45470</v>
      </c>
      <c r="L395" s="7"/>
      <c r="M395" s="7" t="s">
        <v>281</v>
      </c>
      <c r="N395" s="28">
        <v>1.7999999999999999E-2</v>
      </c>
      <c r="O395" s="7" t="s">
        <v>201</v>
      </c>
      <c r="P395" s="29">
        <v>0.2</v>
      </c>
      <c r="Q395" s="30"/>
      <c r="R395" s="94"/>
      <c r="S395" s="7" t="s">
        <v>163</v>
      </c>
      <c r="T395" s="7" t="s">
        <v>1453</v>
      </c>
      <c r="U395" s="7" t="s">
        <v>32</v>
      </c>
      <c r="V395" s="26" t="e">
        <f t="shared" ca="1" si="14"/>
        <v>#NAME?</v>
      </c>
      <c r="W395" s="7"/>
      <c r="X395" s="7" t="s">
        <v>26</v>
      </c>
      <c r="Y395" s="31" t="s">
        <v>165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1455</v>
      </c>
      <c r="C396" s="4" t="s">
        <v>1456</v>
      </c>
      <c r="D396" s="7" t="s">
        <v>18</v>
      </c>
      <c r="E396" s="7" t="s">
        <v>19</v>
      </c>
      <c r="F396" s="7" t="s">
        <v>72</v>
      </c>
      <c r="G396" s="7" t="e">
        <f t="shared" ca="1" si="13"/>
        <v>#NAME?</v>
      </c>
      <c r="H396" s="26" t="s">
        <v>170</v>
      </c>
      <c r="I396" s="26" t="s">
        <v>24</v>
      </c>
      <c r="J396" s="7" t="str">
        <f t="shared" si="18"/>
        <v>Não</v>
      </c>
      <c r="K396" s="27">
        <v>45028</v>
      </c>
      <c r="L396" s="7"/>
      <c r="M396" s="7" t="s">
        <v>73</v>
      </c>
      <c r="N396" s="28">
        <v>1.4999999999999999E-2</v>
      </c>
      <c r="O396" s="7" t="s">
        <v>24</v>
      </c>
      <c r="P396" s="29">
        <v>0</v>
      </c>
      <c r="Q396" s="94"/>
      <c r="R396" s="30" t="s">
        <v>1176</v>
      </c>
      <c r="S396" s="7" t="s">
        <v>163</v>
      </c>
      <c r="T396" s="7" t="s">
        <v>1457</v>
      </c>
      <c r="U396" s="7" t="s">
        <v>77</v>
      </c>
      <c r="V396" s="26" t="e">
        <f t="shared" ca="1" si="14"/>
        <v>#NAME?</v>
      </c>
      <c r="W396" s="7"/>
      <c r="X396" s="7" t="s">
        <v>186</v>
      </c>
      <c r="Y396" s="31" t="s">
        <v>165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1458</v>
      </c>
      <c r="C397" s="4" t="s">
        <v>1459</v>
      </c>
      <c r="D397" s="7" t="s">
        <v>18</v>
      </c>
      <c r="E397" s="7" t="s">
        <v>32</v>
      </c>
      <c r="F397" s="7" t="s">
        <v>409</v>
      </c>
      <c r="G397" s="7" t="e">
        <f t="shared" ca="1" si="13"/>
        <v>#NAME?</v>
      </c>
      <c r="H397" s="26" t="s">
        <v>170</v>
      </c>
      <c r="I397" s="26" t="s">
        <v>24</v>
      </c>
      <c r="J397" s="7" t="str">
        <f t="shared" si="18"/>
        <v>Não</v>
      </c>
      <c r="K397" s="27">
        <v>45008</v>
      </c>
      <c r="L397" s="7"/>
      <c r="M397" s="7" t="s">
        <v>23</v>
      </c>
      <c r="N397" s="28">
        <v>1.2E-2</v>
      </c>
      <c r="O397" s="7" t="s">
        <v>24</v>
      </c>
      <c r="P397" s="29">
        <v>0</v>
      </c>
      <c r="Q397" s="30"/>
      <c r="R397" s="94"/>
      <c r="S397" s="7" t="s">
        <v>163</v>
      </c>
      <c r="T397" s="7" t="s">
        <v>1460</v>
      </c>
      <c r="U397" s="7" t="s">
        <v>970</v>
      </c>
      <c r="V397" s="26" t="e">
        <f t="shared" ca="1" si="14"/>
        <v>#NAME?</v>
      </c>
      <c r="W397" s="7"/>
      <c r="X397" s="7"/>
      <c r="Y397" s="31" t="s">
        <v>165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1461</v>
      </c>
      <c r="C398" s="4" t="s">
        <v>1462</v>
      </c>
      <c r="D398" s="7" t="s">
        <v>18</v>
      </c>
      <c r="E398" s="7" t="s">
        <v>42</v>
      </c>
      <c r="F398" s="7" t="s">
        <v>308</v>
      </c>
      <c r="G398" s="7" t="e">
        <f t="shared" ca="1" si="13"/>
        <v>#NAME?</v>
      </c>
      <c r="H398" s="26" t="s">
        <v>170</v>
      </c>
      <c r="I398" s="26" t="s">
        <v>24</v>
      </c>
      <c r="J398" s="7" t="str">
        <f t="shared" si="18"/>
        <v>Não</v>
      </c>
      <c r="K398" s="27">
        <v>44909</v>
      </c>
      <c r="L398" s="7"/>
      <c r="M398" s="7" t="s">
        <v>23</v>
      </c>
      <c r="N398" s="28">
        <v>0.01</v>
      </c>
      <c r="O398" s="7" t="s">
        <v>24</v>
      </c>
      <c r="P398" s="29">
        <v>0</v>
      </c>
      <c r="Q398" s="94"/>
      <c r="R398" s="94"/>
      <c r="S398" s="7" t="s">
        <v>207</v>
      </c>
      <c r="T398" s="7">
        <v>47341517000108</v>
      </c>
      <c r="U398" s="7" t="s">
        <v>42</v>
      </c>
      <c r="V398" s="26" t="e">
        <f t="shared" ca="1" si="14"/>
        <v>#NAME?</v>
      </c>
      <c r="W398" s="7"/>
      <c r="X398" s="7"/>
      <c r="Y398" s="31" t="s">
        <v>279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1463</v>
      </c>
      <c r="C399" s="4" t="s">
        <v>1464</v>
      </c>
      <c r="D399" s="7" t="s">
        <v>18</v>
      </c>
      <c r="E399" s="7" t="s">
        <v>19</v>
      </c>
      <c r="F399" s="7" t="s">
        <v>72</v>
      </c>
      <c r="G399" s="7" t="e">
        <f t="shared" ca="1" si="13"/>
        <v>#NAME?</v>
      </c>
      <c r="H399" s="26" t="s">
        <v>170</v>
      </c>
      <c r="I399" s="26" t="s">
        <v>24</v>
      </c>
      <c r="J399" s="7" t="str">
        <f t="shared" si="18"/>
        <v>Não</v>
      </c>
      <c r="K399" s="27">
        <v>45033</v>
      </c>
      <c r="L399" s="7"/>
      <c r="M399" s="7" t="s">
        <v>73</v>
      </c>
      <c r="N399" s="28">
        <v>1.4999999999999999E-2</v>
      </c>
      <c r="O399" s="7" t="s">
        <v>24</v>
      </c>
      <c r="P399" s="29">
        <v>0</v>
      </c>
      <c r="Q399" s="94"/>
      <c r="R399" s="94"/>
      <c r="S399" s="7" t="s">
        <v>163</v>
      </c>
      <c r="T399" s="7" t="s">
        <v>1465</v>
      </c>
      <c r="U399" s="7" t="s">
        <v>77</v>
      </c>
      <c r="V399" s="26" t="e">
        <f t="shared" ca="1" si="14"/>
        <v>#NAME?</v>
      </c>
      <c r="W399" s="7"/>
      <c r="X399" s="7" t="s">
        <v>186</v>
      </c>
      <c r="Y399" s="31" t="s">
        <v>165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14" t="s">
        <v>1463</v>
      </c>
      <c r="C400" s="4" t="s">
        <v>1466</v>
      </c>
      <c r="D400" s="7" t="s">
        <v>18</v>
      </c>
      <c r="E400" s="7" t="s">
        <v>19</v>
      </c>
      <c r="F400" s="7" t="s">
        <v>72</v>
      </c>
      <c r="G400" s="7" t="e">
        <f t="shared" ca="1" si="13"/>
        <v>#NAME?</v>
      </c>
      <c r="H400" s="26" t="s">
        <v>161</v>
      </c>
      <c r="I400" s="26" t="s">
        <v>24</v>
      </c>
      <c r="J400" s="7" t="str">
        <f t="shared" si="18"/>
        <v>Não</v>
      </c>
      <c r="K400" s="27">
        <v>45077</v>
      </c>
      <c r="L400" s="27">
        <v>45036</v>
      </c>
      <c r="M400" s="7" t="s">
        <v>281</v>
      </c>
      <c r="N400" s="28">
        <v>1.4999999999999999E-2</v>
      </c>
      <c r="O400" s="7" t="s">
        <v>201</v>
      </c>
      <c r="P400" s="29">
        <v>0.2</v>
      </c>
      <c r="Q400" s="82"/>
      <c r="R400" s="82"/>
      <c r="S400" s="7" t="s">
        <v>163</v>
      </c>
      <c r="T400" s="7" t="s">
        <v>1465</v>
      </c>
      <c r="U400" s="7" t="s">
        <v>77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1463</v>
      </c>
      <c r="C401" s="4" t="s">
        <v>1467</v>
      </c>
      <c r="D401" s="7" t="s">
        <v>18</v>
      </c>
      <c r="E401" s="7" t="s">
        <v>19</v>
      </c>
      <c r="F401" s="7" t="s">
        <v>72</v>
      </c>
      <c r="G401" s="7" t="e">
        <f t="shared" ca="1" si="13"/>
        <v>#NAME?</v>
      </c>
      <c r="H401" s="26" t="s">
        <v>179</v>
      </c>
      <c r="I401" s="26" t="s">
        <v>180</v>
      </c>
      <c r="J401" s="7" t="str">
        <f t="shared" si="18"/>
        <v>Não</v>
      </c>
      <c r="K401" s="27">
        <v>45034</v>
      </c>
      <c r="L401" s="7"/>
      <c r="M401" s="7" t="s">
        <v>281</v>
      </c>
      <c r="N401" s="28">
        <v>1.4999999999999999E-2</v>
      </c>
      <c r="O401" s="7" t="s">
        <v>201</v>
      </c>
      <c r="P401" s="29">
        <v>0.2</v>
      </c>
      <c r="Q401" s="30"/>
      <c r="R401" s="30"/>
      <c r="S401" s="7" t="s">
        <v>163</v>
      </c>
      <c r="T401" s="7" t="s">
        <v>1465</v>
      </c>
      <c r="U401" s="7" t="s">
        <v>77</v>
      </c>
      <c r="V401" s="26" t="e">
        <f t="shared" ca="1" si="14"/>
        <v>#NAME?</v>
      </c>
      <c r="W401" s="7"/>
      <c r="X401" s="7"/>
      <c r="Y401" s="31" t="s">
        <v>165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14" t="s">
        <v>1468</v>
      </c>
      <c r="C402" s="4" t="s">
        <v>1469</v>
      </c>
      <c r="D402" s="7" t="s">
        <v>57</v>
      </c>
      <c r="E402" s="7" t="s">
        <v>32</v>
      </c>
      <c r="F402" s="7" t="s">
        <v>175</v>
      </c>
      <c r="G402" s="7" t="e">
        <f t="shared" ca="1" si="13"/>
        <v>#NAME?</v>
      </c>
      <c r="H402" s="26" t="s">
        <v>170</v>
      </c>
      <c r="I402" s="26" t="s">
        <v>24</v>
      </c>
      <c r="J402" s="7" t="str">
        <f t="shared" si="18"/>
        <v>Não</v>
      </c>
      <c r="K402" s="27">
        <v>45063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82"/>
      <c r="R402" s="82"/>
      <c r="S402" s="7" t="s">
        <v>207</v>
      </c>
      <c r="T402" s="7">
        <v>37057387000122</v>
      </c>
      <c r="U402" s="7" t="s">
        <v>32</v>
      </c>
      <c r="V402" s="26" t="e">
        <f t="shared" ca="1" si="14"/>
        <v>#NAME?</v>
      </c>
      <c r="W402" s="7"/>
      <c r="X402" s="7"/>
      <c r="Y402" s="31" t="s">
        <v>165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3" t="s">
        <v>1470</v>
      </c>
      <c r="C403" s="4" t="s">
        <v>1471</v>
      </c>
      <c r="D403" s="7" t="s">
        <v>18</v>
      </c>
      <c r="E403" s="7" t="s">
        <v>42</v>
      </c>
      <c r="F403" s="7" t="s">
        <v>48</v>
      </c>
      <c r="G403" s="7" t="e">
        <f t="shared" ca="1" si="13"/>
        <v>#NAME?</v>
      </c>
      <c r="H403" s="26" t="s">
        <v>170</v>
      </c>
      <c r="I403" s="26" t="s">
        <v>24</v>
      </c>
      <c r="J403" s="7" t="str">
        <f t="shared" si="18"/>
        <v>Sim</v>
      </c>
      <c r="K403" s="27">
        <v>44964</v>
      </c>
      <c r="L403" s="7"/>
      <c r="M403" s="7" t="s">
        <v>98</v>
      </c>
      <c r="N403" s="28">
        <v>1.2E-2</v>
      </c>
      <c r="O403" s="7" t="s">
        <v>24</v>
      </c>
      <c r="P403" s="29">
        <v>0</v>
      </c>
      <c r="Q403" s="30" t="s">
        <v>1472</v>
      </c>
      <c r="R403" s="30"/>
      <c r="S403" s="7" t="s">
        <v>207</v>
      </c>
      <c r="T403" s="7" t="s">
        <v>1473</v>
      </c>
      <c r="U403" s="7" t="s">
        <v>42</v>
      </c>
      <c r="V403" s="26" t="e">
        <f t="shared" ca="1" si="14"/>
        <v>#NAME?</v>
      </c>
      <c r="W403" s="7"/>
      <c r="X403" s="7"/>
      <c r="Y403" s="31" t="s">
        <v>165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1470</v>
      </c>
      <c r="C404" s="4" t="s">
        <v>1474</v>
      </c>
      <c r="D404" s="7" t="s">
        <v>18</v>
      </c>
      <c r="E404" s="7" t="s">
        <v>42</v>
      </c>
      <c r="F404" s="7" t="s">
        <v>48</v>
      </c>
      <c r="G404" s="7" t="e">
        <f t="shared" ca="1" si="13"/>
        <v>#NAME?</v>
      </c>
      <c r="H404" s="26" t="s">
        <v>170</v>
      </c>
      <c r="I404" s="26" t="s">
        <v>24</v>
      </c>
      <c r="J404" s="7" t="str">
        <f t="shared" si="18"/>
        <v>Não</v>
      </c>
      <c r="K404" s="27">
        <v>44965</v>
      </c>
      <c r="L404" s="25"/>
      <c r="M404" s="7" t="s">
        <v>98</v>
      </c>
      <c r="N404" s="28">
        <v>1.2E-2</v>
      </c>
      <c r="O404" s="7" t="s">
        <v>24</v>
      </c>
      <c r="P404" s="29">
        <v>0</v>
      </c>
      <c r="Q404" s="47"/>
      <c r="R404" s="47"/>
      <c r="S404" s="7" t="s">
        <v>207</v>
      </c>
      <c r="T404" s="7" t="s">
        <v>1475</v>
      </c>
      <c r="U404" s="7" t="s">
        <v>42</v>
      </c>
      <c r="V404" s="26" t="e">
        <f t="shared" ca="1" si="14"/>
        <v>#NAME?</v>
      </c>
      <c r="W404" s="7"/>
      <c r="X404" s="7"/>
      <c r="Y404" s="31" t="s">
        <v>165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1470</v>
      </c>
      <c r="C405" s="4" t="s">
        <v>1476</v>
      </c>
      <c r="D405" s="7" t="s">
        <v>18</v>
      </c>
      <c r="E405" s="7" t="s">
        <v>42</v>
      </c>
      <c r="F405" s="7" t="s">
        <v>48</v>
      </c>
      <c r="G405" s="7" t="e">
        <f t="shared" ca="1" si="13"/>
        <v>#NAME?</v>
      </c>
      <c r="H405" s="26" t="s">
        <v>179</v>
      </c>
      <c r="I405" s="26" t="s">
        <v>180</v>
      </c>
      <c r="J405" s="7" t="str">
        <f t="shared" si="18"/>
        <v>Não</v>
      </c>
      <c r="K405" s="27">
        <v>45163</v>
      </c>
      <c r="L405" s="25"/>
      <c r="M405" s="7" t="s">
        <v>23</v>
      </c>
      <c r="N405" s="28">
        <v>1.2E-2</v>
      </c>
      <c r="O405" s="7" t="s">
        <v>24</v>
      </c>
      <c r="P405" s="29">
        <v>0</v>
      </c>
      <c r="Q405" s="47"/>
      <c r="R405" s="47"/>
      <c r="S405" s="7" t="s">
        <v>207</v>
      </c>
      <c r="T405" s="7" t="s">
        <v>1477</v>
      </c>
      <c r="U405" s="7" t="s">
        <v>42</v>
      </c>
      <c r="V405" s="26" t="e">
        <f t="shared" ca="1" si="14"/>
        <v>#NAME?</v>
      </c>
      <c r="W405" s="7"/>
      <c r="X405" s="7"/>
      <c r="Y405" s="31" t="s">
        <v>165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1478</v>
      </c>
      <c r="C406" s="46" t="s">
        <v>1479</v>
      </c>
      <c r="D406" s="7" t="s">
        <v>159</v>
      </c>
      <c r="E406" s="7" t="s">
        <v>32</v>
      </c>
      <c r="F406" s="7" t="s">
        <v>160</v>
      </c>
      <c r="G406" s="7" t="e">
        <f t="shared" ca="1" si="13"/>
        <v>#NAME?</v>
      </c>
      <c r="H406" s="26" t="s">
        <v>161</v>
      </c>
      <c r="I406" s="26" t="s">
        <v>24</v>
      </c>
      <c r="J406" s="7" t="str">
        <f t="shared" si="18"/>
        <v>Não</v>
      </c>
      <c r="K406" s="27">
        <v>45229</v>
      </c>
      <c r="L406" s="27">
        <v>45520</v>
      </c>
      <c r="M406" s="7" t="s">
        <v>98</v>
      </c>
      <c r="N406" s="28">
        <v>1.2E-2</v>
      </c>
      <c r="O406" s="7" t="s">
        <v>99</v>
      </c>
      <c r="P406" s="29">
        <v>0.1</v>
      </c>
      <c r="Q406" s="47"/>
      <c r="R406" s="47" t="s">
        <v>778</v>
      </c>
      <c r="S406" s="7" t="s">
        <v>163</v>
      </c>
      <c r="T406" s="7" t="s">
        <v>1480</v>
      </c>
      <c r="U406" s="7" t="s">
        <v>209</v>
      </c>
      <c r="V406" s="26" t="e">
        <f t="shared" ca="1" si="14"/>
        <v>#NAME?</v>
      </c>
      <c r="W406" s="7"/>
      <c r="X406" s="7"/>
      <c r="Y406" s="31" t="s">
        <v>279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1481</v>
      </c>
      <c r="C407" s="46" t="s">
        <v>1482</v>
      </c>
      <c r="D407" s="7" t="s">
        <v>18</v>
      </c>
      <c r="E407" s="7" t="s">
        <v>32</v>
      </c>
      <c r="F407" s="7" t="s">
        <v>220</v>
      </c>
      <c r="G407" s="7" t="e">
        <f t="shared" ca="1" si="13"/>
        <v>#NAME?</v>
      </c>
      <c r="H407" s="26" t="s">
        <v>170</v>
      </c>
      <c r="I407" s="26" t="s">
        <v>24</v>
      </c>
      <c r="J407" s="7" t="str">
        <f t="shared" si="18"/>
        <v>Sim</v>
      </c>
      <c r="K407" s="27">
        <v>45566</v>
      </c>
      <c r="L407" s="27"/>
      <c r="M407" s="7" t="s">
        <v>23</v>
      </c>
      <c r="N407" s="28">
        <v>0.01</v>
      </c>
      <c r="O407" s="7" t="s">
        <v>24</v>
      </c>
      <c r="P407" s="29">
        <v>0</v>
      </c>
      <c r="Q407" s="140" t="s">
        <v>1483</v>
      </c>
      <c r="R407" s="47"/>
      <c r="S407" s="7" t="s">
        <v>163</v>
      </c>
      <c r="T407" s="7" t="s">
        <v>1484</v>
      </c>
      <c r="U407" s="7" t="s">
        <v>32</v>
      </c>
      <c r="V407" s="26" t="e">
        <f t="shared" ca="1" si="14"/>
        <v>#NAME?</v>
      </c>
      <c r="W407" s="7"/>
      <c r="X407" s="7" t="s">
        <v>26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1485</v>
      </c>
      <c r="C408" s="4" t="s">
        <v>1486</v>
      </c>
      <c r="D408" s="7" t="s">
        <v>18</v>
      </c>
      <c r="E408" s="7" t="s">
        <v>42</v>
      </c>
      <c r="F408" s="7" t="s">
        <v>90</v>
      </c>
      <c r="G408" s="7" t="e">
        <f t="shared" ca="1" si="13"/>
        <v>#NAME?</v>
      </c>
      <c r="H408" s="26" t="s">
        <v>170</v>
      </c>
      <c r="I408" s="26" t="s">
        <v>24</v>
      </c>
      <c r="J408" s="7" t="str">
        <f t="shared" si="18"/>
        <v>Não</v>
      </c>
      <c r="K408" s="27">
        <v>44607</v>
      </c>
      <c r="L408" s="7"/>
      <c r="M408" s="7" t="s">
        <v>212</v>
      </c>
      <c r="N408" s="28">
        <v>1.2E-2</v>
      </c>
      <c r="O408" s="7" t="s">
        <v>99</v>
      </c>
      <c r="P408" s="29">
        <v>0.1</v>
      </c>
      <c r="Q408" s="141"/>
      <c r="R408" s="30" t="s">
        <v>1487</v>
      </c>
      <c r="S408" s="7" t="s">
        <v>163</v>
      </c>
      <c r="T408" s="7" t="s">
        <v>95</v>
      </c>
      <c r="U408" s="7" t="s">
        <v>42</v>
      </c>
      <c r="V408" s="26" t="e">
        <f t="shared" ca="1" si="14"/>
        <v>#NAME?</v>
      </c>
      <c r="W408" s="7"/>
      <c r="X408" s="7"/>
      <c r="Y408" s="31" t="s">
        <v>165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14" t="s">
        <v>1488</v>
      </c>
      <c r="C409" s="4" t="s">
        <v>1489</v>
      </c>
      <c r="D409" s="7" t="s">
        <v>18</v>
      </c>
      <c r="E409" s="7" t="s">
        <v>32</v>
      </c>
      <c r="F409" s="7" t="s">
        <v>255</v>
      </c>
      <c r="G409" s="7" t="e">
        <f t="shared" ca="1" si="13"/>
        <v>#NAME?</v>
      </c>
      <c r="H409" s="26" t="s">
        <v>170</v>
      </c>
      <c r="I409" s="26" t="s">
        <v>24</v>
      </c>
      <c r="J409" s="7" t="str">
        <f t="shared" si="18"/>
        <v>Não</v>
      </c>
      <c r="K409" s="27">
        <v>45036</v>
      </c>
      <c r="L409" s="7"/>
      <c r="M409" s="7" t="s">
        <v>521</v>
      </c>
      <c r="N409" s="28">
        <v>3.0000000000000001E-3</v>
      </c>
      <c r="O409" s="7" t="s">
        <v>24</v>
      </c>
      <c r="P409" s="29">
        <v>0</v>
      </c>
      <c r="Q409" s="30"/>
      <c r="R409" s="30"/>
      <c r="S409" s="7" t="s">
        <v>207</v>
      </c>
      <c r="T409" s="7" t="s">
        <v>1490</v>
      </c>
      <c r="U409" s="7" t="s">
        <v>32</v>
      </c>
      <c r="V409" s="26" t="e">
        <f t="shared" ca="1" si="14"/>
        <v>#NAME?</v>
      </c>
      <c r="W409" s="7"/>
      <c r="X409" s="7"/>
      <c r="Y409" s="31" t="s">
        <v>165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1491</v>
      </c>
      <c r="C410" s="4" t="s">
        <v>1492</v>
      </c>
      <c r="D410" s="7" t="s">
        <v>18</v>
      </c>
      <c r="E410" s="7" t="s">
        <v>32</v>
      </c>
      <c r="F410" s="7" t="s">
        <v>255</v>
      </c>
      <c r="G410" s="7" t="e">
        <f t="shared" ca="1" si="13"/>
        <v>#NAME?</v>
      </c>
      <c r="H410" s="26" t="s">
        <v>170</v>
      </c>
      <c r="I410" s="26" t="s">
        <v>24</v>
      </c>
      <c r="J410" s="7" t="str">
        <f t="shared" si="18"/>
        <v>Não</v>
      </c>
      <c r="K410" s="27">
        <v>44981</v>
      </c>
      <c r="L410" s="7"/>
      <c r="M410" s="7" t="s">
        <v>23</v>
      </c>
      <c r="N410" s="28">
        <v>7.0000000000000001E-3</v>
      </c>
      <c r="O410" s="7" t="s">
        <v>24</v>
      </c>
      <c r="P410" s="29">
        <v>0</v>
      </c>
      <c r="Q410" s="94"/>
      <c r="R410" s="94"/>
      <c r="S410" s="7" t="s">
        <v>163</v>
      </c>
      <c r="T410" s="7" t="s">
        <v>1493</v>
      </c>
      <c r="U410" s="7" t="s">
        <v>32</v>
      </c>
      <c r="V410" s="26" t="e">
        <f t="shared" ca="1" si="14"/>
        <v>#NAME?</v>
      </c>
      <c r="W410" s="7"/>
      <c r="X410" s="7"/>
      <c r="Y410" s="31" t="s">
        <v>165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1494</v>
      </c>
      <c r="C411" s="4" t="s">
        <v>1495</v>
      </c>
      <c r="D411" s="7" t="s">
        <v>18</v>
      </c>
      <c r="E411" s="7" t="s">
        <v>42</v>
      </c>
      <c r="F411" s="7" t="s">
        <v>52</v>
      </c>
      <c r="G411" s="7" t="e">
        <f t="shared" ca="1" si="13"/>
        <v>#NAME?</v>
      </c>
      <c r="H411" s="26" t="s">
        <v>170</v>
      </c>
      <c r="I411" s="26" t="s">
        <v>24</v>
      </c>
      <c r="J411" s="7" t="str">
        <f t="shared" si="18"/>
        <v>Sim</v>
      </c>
      <c r="K411" s="27">
        <v>44974</v>
      </c>
      <c r="L411" s="7"/>
      <c r="M411" s="7" t="s">
        <v>98</v>
      </c>
      <c r="N411" s="28">
        <v>1.2E-2</v>
      </c>
      <c r="O411" s="7" t="s">
        <v>24</v>
      </c>
      <c r="P411" s="29">
        <v>0</v>
      </c>
      <c r="Q411" s="30" t="s">
        <v>1496</v>
      </c>
      <c r="R411" s="94"/>
      <c r="S411" s="7" t="s">
        <v>163</v>
      </c>
      <c r="T411" s="7" t="s">
        <v>1497</v>
      </c>
      <c r="U411" s="7" t="s">
        <v>42</v>
      </c>
      <c r="V411" s="26" t="e">
        <f t="shared" ca="1" si="14"/>
        <v>#NAME?</v>
      </c>
      <c r="W411" s="7"/>
      <c r="X411" s="7"/>
      <c r="Y411" s="31" t="s">
        <v>165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1498</v>
      </c>
      <c r="C412" s="4" t="s">
        <v>1499</v>
      </c>
      <c r="D412" s="7" t="s">
        <v>18</v>
      </c>
      <c r="E412" s="7" t="s">
        <v>42</v>
      </c>
      <c r="F412" s="7" t="s">
        <v>90</v>
      </c>
      <c r="G412" s="7" t="e">
        <f t="shared" ca="1" si="13"/>
        <v>#NAME?</v>
      </c>
      <c r="H412" s="26" t="s">
        <v>170</v>
      </c>
      <c r="I412" s="26" t="s">
        <v>24</v>
      </c>
      <c r="J412" s="7" t="str">
        <f t="shared" si="18"/>
        <v>Não</v>
      </c>
      <c r="K412" s="27">
        <v>45448</v>
      </c>
      <c r="L412" s="7"/>
      <c r="M412" s="7" t="s">
        <v>23</v>
      </c>
      <c r="N412" s="28">
        <v>1.2E-2</v>
      </c>
      <c r="O412" s="7" t="s">
        <v>24</v>
      </c>
      <c r="P412" s="29">
        <v>0</v>
      </c>
      <c r="Q412" s="94"/>
      <c r="R412" s="94"/>
      <c r="S412" s="7" t="s">
        <v>163</v>
      </c>
      <c r="T412" s="7" t="s">
        <v>1500</v>
      </c>
      <c r="U412" s="7" t="s">
        <v>42</v>
      </c>
      <c r="V412" s="26" t="e">
        <f t="shared" ca="1" si="14"/>
        <v>#NAME?</v>
      </c>
      <c r="W412" s="7"/>
      <c r="X412" s="7" t="s">
        <v>39</v>
      </c>
      <c r="Y412" s="31" t="s">
        <v>165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1501</v>
      </c>
      <c r="C413" s="4" t="s">
        <v>1502</v>
      </c>
      <c r="D413" s="7" t="s">
        <v>18</v>
      </c>
      <c r="E413" s="7" t="s">
        <v>32</v>
      </c>
      <c r="F413" s="7" t="s">
        <v>220</v>
      </c>
      <c r="G413" s="7" t="e">
        <f t="shared" ca="1" si="13"/>
        <v>#NAME?</v>
      </c>
      <c r="H413" s="26" t="s">
        <v>170</v>
      </c>
      <c r="I413" s="26" t="s">
        <v>24</v>
      </c>
      <c r="J413" s="7" t="str">
        <f t="shared" si="18"/>
        <v>Não</v>
      </c>
      <c r="K413" s="27">
        <v>45049</v>
      </c>
      <c r="L413" s="7"/>
      <c r="M413" s="7" t="s">
        <v>23</v>
      </c>
      <c r="N413" s="28">
        <v>1.2E-2</v>
      </c>
      <c r="O413" s="7" t="s">
        <v>24</v>
      </c>
      <c r="P413" s="29">
        <v>0</v>
      </c>
      <c r="Q413" s="94"/>
      <c r="R413" s="94"/>
      <c r="S413" s="7" t="s">
        <v>163</v>
      </c>
      <c r="T413" s="7" t="s">
        <v>1503</v>
      </c>
      <c r="U413" s="7" t="s">
        <v>32</v>
      </c>
      <c r="V413" s="26" t="e">
        <f t="shared" ca="1" si="14"/>
        <v>#NAME?</v>
      </c>
      <c r="W413" s="7"/>
      <c r="X413" s="7"/>
      <c r="Y413" s="31" t="s">
        <v>165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1504</v>
      </c>
      <c r="C414" s="4" t="s">
        <v>1505</v>
      </c>
      <c r="D414" s="7" t="s">
        <v>18</v>
      </c>
      <c r="E414" s="7" t="s">
        <v>19</v>
      </c>
      <c r="F414" s="7" t="s">
        <v>72</v>
      </c>
      <c r="G414" s="7" t="e">
        <f t="shared" ca="1" si="13"/>
        <v>#NAME?</v>
      </c>
      <c r="H414" s="26" t="s">
        <v>170</v>
      </c>
      <c r="I414" s="26" t="s">
        <v>24</v>
      </c>
      <c r="J414" s="7" t="str">
        <f t="shared" si="18"/>
        <v>Não</v>
      </c>
      <c r="K414" s="27">
        <v>44907</v>
      </c>
      <c r="L414" s="7"/>
      <c r="M414" s="7" t="s">
        <v>23</v>
      </c>
      <c r="N414" s="28">
        <v>0.01</v>
      </c>
      <c r="O414" s="7" t="s">
        <v>24</v>
      </c>
      <c r="P414" s="29">
        <v>0</v>
      </c>
      <c r="Q414" s="94"/>
      <c r="R414" s="94"/>
      <c r="S414" s="7" t="s">
        <v>163</v>
      </c>
      <c r="T414" s="7" t="s">
        <v>1506</v>
      </c>
      <c r="U414" s="7" t="s">
        <v>77</v>
      </c>
      <c r="V414" s="26" t="e">
        <f t="shared" ca="1" si="14"/>
        <v>#NAME?</v>
      </c>
      <c r="W414" s="7"/>
      <c r="X414" s="7"/>
      <c r="Y414" s="31" t="s">
        <v>165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1507</v>
      </c>
      <c r="C415" s="4" t="s">
        <v>1508</v>
      </c>
      <c r="D415" s="7" t="s">
        <v>18</v>
      </c>
      <c r="E415" s="7" t="s">
        <v>19</v>
      </c>
      <c r="F415" s="7" t="s">
        <v>72</v>
      </c>
      <c r="G415" s="7" t="e">
        <f t="shared" ca="1" si="13"/>
        <v>#NAME?</v>
      </c>
      <c r="H415" s="26" t="s">
        <v>179</v>
      </c>
      <c r="I415" s="26" t="s">
        <v>180</v>
      </c>
      <c r="J415" s="7" t="str">
        <f t="shared" si="18"/>
        <v>Não</v>
      </c>
      <c r="K415" s="27">
        <v>45096</v>
      </c>
      <c r="L415" s="27"/>
      <c r="M415" s="7" t="s">
        <v>281</v>
      </c>
      <c r="N415" s="28">
        <v>1.4999999999999999E-2</v>
      </c>
      <c r="O415" s="7" t="s">
        <v>201</v>
      </c>
      <c r="P415" s="29">
        <v>0.2</v>
      </c>
      <c r="Q415" s="94"/>
      <c r="R415" s="94"/>
      <c r="S415" s="7" t="s">
        <v>163</v>
      </c>
      <c r="T415" s="7" t="s">
        <v>1506</v>
      </c>
      <c r="U415" s="7" t="s">
        <v>77</v>
      </c>
      <c r="V415" s="26" t="e">
        <f t="shared" ca="1" si="14"/>
        <v>#NAME?</v>
      </c>
      <c r="W415" s="7"/>
      <c r="X415" s="7"/>
      <c r="Y415" s="31" t="s">
        <v>165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14" t="s">
        <v>1509</v>
      </c>
      <c r="C416" s="4" t="s">
        <v>1510</v>
      </c>
      <c r="D416" s="7" t="s">
        <v>18</v>
      </c>
      <c r="E416" s="7" t="s">
        <v>32</v>
      </c>
      <c r="F416" s="7" t="s">
        <v>409</v>
      </c>
      <c r="G416" s="7" t="e">
        <f t="shared" ca="1" si="13"/>
        <v>#NAME?</v>
      </c>
      <c r="H416" s="26" t="s">
        <v>179</v>
      </c>
      <c r="I416" s="26" t="s">
        <v>180</v>
      </c>
      <c r="J416" s="7" t="str">
        <f t="shared" si="18"/>
        <v>Não</v>
      </c>
      <c r="K416" s="27">
        <v>45020</v>
      </c>
      <c r="L416" s="7"/>
      <c r="M416" s="7" t="s">
        <v>221</v>
      </c>
      <c r="N416" s="28">
        <v>1.4999999999999999E-2</v>
      </c>
      <c r="O416" s="7" t="s">
        <v>99</v>
      </c>
      <c r="P416" s="29">
        <v>0.1</v>
      </c>
      <c r="Q416" s="142"/>
      <c r="R416" s="94"/>
      <c r="S416" s="7" t="s">
        <v>163</v>
      </c>
      <c r="T416" s="7" t="s">
        <v>1511</v>
      </c>
      <c r="U416" s="7" t="s">
        <v>32</v>
      </c>
      <c r="V416" s="26" t="e">
        <f t="shared" ca="1" si="14"/>
        <v>#NAME?</v>
      </c>
      <c r="W416" s="7"/>
      <c r="X416" s="7"/>
      <c r="Y416" s="31" t="s">
        <v>165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1512</v>
      </c>
      <c r="C417" s="4" t="s">
        <v>1513</v>
      </c>
      <c r="D417" s="7" t="s">
        <v>159</v>
      </c>
      <c r="E417" s="7" t="s">
        <v>32</v>
      </c>
      <c r="F417" s="7" t="s">
        <v>160</v>
      </c>
      <c r="G417" s="7" t="e">
        <f t="shared" ca="1" si="13"/>
        <v>#NAME?</v>
      </c>
      <c r="H417" s="26" t="s">
        <v>161</v>
      </c>
      <c r="I417" s="26" t="s">
        <v>24</v>
      </c>
      <c r="J417" s="7" t="str">
        <f t="shared" si="18"/>
        <v>Não</v>
      </c>
      <c r="K417" s="27">
        <v>45271</v>
      </c>
      <c r="L417" s="27">
        <v>45498</v>
      </c>
      <c r="M417" s="9" t="s">
        <v>98</v>
      </c>
      <c r="N417" s="10">
        <v>1.2E-2</v>
      </c>
      <c r="O417" s="6" t="s">
        <v>99</v>
      </c>
      <c r="P417" s="11">
        <v>0.1</v>
      </c>
      <c r="Q417" s="72"/>
      <c r="R417" s="30" t="s">
        <v>837</v>
      </c>
      <c r="S417" s="7" t="s">
        <v>163</v>
      </c>
      <c r="T417" s="7" t="s">
        <v>1514</v>
      </c>
      <c r="U417" s="7" t="s">
        <v>32</v>
      </c>
      <c r="V417" s="26" t="e">
        <f t="shared" ca="1" si="14"/>
        <v>#NAME?</v>
      </c>
      <c r="W417" s="7"/>
      <c r="X417" s="7"/>
      <c r="Y417" s="31" t="s">
        <v>279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1515</v>
      </c>
      <c r="C418" s="50" t="s">
        <v>1516</v>
      </c>
      <c r="D418" s="7" t="s">
        <v>18</v>
      </c>
      <c r="E418" s="7" t="s">
        <v>42</v>
      </c>
      <c r="F418" s="7" t="s">
        <v>90</v>
      </c>
      <c r="G418" s="7" t="e">
        <f t="shared" ca="1" si="13"/>
        <v>#NAME?</v>
      </c>
      <c r="H418" s="26" t="s">
        <v>170</v>
      </c>
      <c r="I418" s="26" t="s">
        <v>24</v>
      </c>
      <c r="J418" s="7" t="str">
        <f t="shared" si="18"/>
        <v>Não</v>
      </c>
      <c r="K418" s="27">
        <v>45166</v>
      </c>
      <c r="L418" s="27"/>
      <c r="M418" s="7" t="s">
        <v>212</v>
      </c>
      <c r="N418" s="28">
        <v>1.2E-2</v>
      </c>
      <c r="O418" s="7" t="s">
        <v>99</v>
      </c>
      <c r="P418" s="29">
        <v>0.1</v>
      </c>
      <c r="Q418" s="94"/>
      <c r="R418" s="30" t="s">
        <v>1517</v>
      </c>
      <c r="S418" s="7" t="s">
        <v>163</v>
      </c>
      <c r="T418" s="7" t="s">
        <v>1518</v>
      </c>
      <c r="U418" s="7" t="s">
        <v>42</v>
      </c>
      <c r="V418" s="26" t="e">
        <f t="shared" ca="1" si="14"/>
        <v>#NAME?</v>
      </c>
      <c r="W418" s="7"/>
      <c r="X418" s="7"/>
      <c r="Y418" s="31" t="s">
        <v>165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1519</v>
      </c>
      <c r="C419" s="50" t="s">
        <v>1520</v>
      </c>
      <c r="D419" s="7" t="s">
        <v>18</v>
      </c>
      <c r="E419" s="7" t="s">
        <v>42</v>
      </c>
      <c r="F419" s="7" t="s">
        <v>90</v>
      </c>
      <c r="G419" s="7" t="e">
        <f t="shared" ca="1" si="13"/>
        <v>#NAME?</v>
      </c>
      <c r="H419" s="26" t="s">
        <v>170</v>
      </c>
      <c r="I419" s="26" t="s">
        <v>24</v>
      </c>
      <c r="J419" s="7" t="str">
        <f t="shared" si="18"/>
        <v>Não</v>
      </c>
      <c r="K419" s="27">
        <v>45576</v>
      </c>
      <c r="L419" s="27"/>
      <c r="M419" s="7" t="s">
        <v>23</v>
      </c>
      <c r="N419" s="28">
        <v>1.2E-2</v>
      </c>
      <c r="O419" s="7" t="s">
        <v>24</v>
      </c>
      <c r="P419" s="29">
        <v>0</v>
      </c>
      <c r="Q419" s="94"/>
      <c r="R419" s="30"/>
      <c r="S419" s="7" t="s">
        <v>163</v>
      </c>
      <c r="T419" s="7" t="s">
        <v>1521</v>
      </c>
      <c r="U419" s="7" t="s">
        <v>42</v>
      </c>
      <c r="V419" s="26" t="e">
        <f t="shared" ca="1" si="14"/>
        <v>#NAME?</v>
      </c>
      <c r="W419" s="7"/>
      <c r="X419" s="7" t="s">
        <v>39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1522</v>
      </c>
      <c r="C420" s="4" t="s">
        <v>1523</v>
      </c>
      <c r="D420" s="7" t="s">
        <v>18</v>
      </c>
      <c r="E420" s="7" t="s">
        <v>19</v>
      </c>
      <c r="F420" s="7" t="s">
        <v>72</v>
      </c>
      <c r="G420" s="7" t="e">
        <f t="shared" ca="1" si="13"/>
        <v>#NAME?</v>
      </c>
      <c r="H420" s="26" t="s">
        <v>170</v>
      </c>
      <c r="I420" s="26" t="s">
        <v>24</v>
      </c>
      <c r="J420" s="7" t="str">
        <f t="shared" si="18"/>
        <v>Não</v>
      </c>
      <c r="K420" s="27">
        <v>45029</v>
      </c>
      <c r="L420" s="7"/>
      <c r="M420" s="7" t="s">
        <v>23</v>
      </c>
      <c r="N420" s="28">
        <v>7.0000000000000001E-3</v>
      </c>
      <c r="O420" s="7" t="s">
        <v>24</v>
      </c>
      <c r="P420" s="29">
        <v>0</v>
      </c>
      <c r="Q420" s="30"/>
      <c r="R420" s="94"/>
      <c r="S420" s="7" t="s">
        <v>163</v>
      </c>
      <c r="T420" s="7" t="s">
        <v>1524</v>
      </c>
      <c r="U420" s="7" t="s">
        <v>77</v>
      </c>
      <c r="V420" s="26" t="e">
        <f t="shared" ca="1" si="14"/>
        <v>#NAME?</v>
      </c>
      <c r="W420" s="7"/>
      <c r="X420" s="7"/>
      <c r="Y420" s="31" t="s">
        <v>165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1525</v>
      </c>
      <c r="C421" s="4" t="s">
        <v>1526</v>
      </c>
      <c r="D421" s="7" t="s">
        <v>31</v>
      </c>
      <c r="E421" s="7" t="s">
        <v>32</v>
      </c>
      <c r="F421" s="7" t="s">
        <v>216</v>
      </c>
      <c r="G421" s="7" t="e">
        <f t="shared" ca="1" si="13"/>
        <v>#NAME?</v>
      </c>
      <c r="H421" s="26" t="s">
        <v>300</v>
      </c>
      <c r="I421" s="26" t="s">
        <v>24</v>
      </c>
      <c r="J421" s="7" t="str">
        <f t="shared" si="18"/>
        <v>Não</v>
      </c>
      <c r="K421" s="27">
        <v>45691</v>
      </c>
      <c r="L421" s="7"/>
      <c r="M421" s="7" t="s">
        <v>190</v>
      </c>
      <c r="N421" s="28">
        <v>0</v>
      </c>
      <c r="O421" s="7" t="s">
        <v>24</v>
      </c>
      <c r="P421" s="29">
        <v>0</v>
      </c>
      <c r="Q421" s="30"/>
      <c r="R421" s="94"/>
      <c r="S421" s="7" t="s">
        <v>163</v>
      </c>
      <c r="T421" s="7" t="s">
        <v>1527</v>
      </c>
      <c r="U421" s="7" t="s">
        <v>32</v>
      </c>
      <c r="V421" s="26" t="e">
        <f t="shared" ca="1" si="14"/>
        <v>#NAME?</v>
      </c>
      <c r="W421" s="7"/>
      <c r="X421" s="7" t="s">
        <v>26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1528</v>
      </c>
      <c r="C422" s="4" t="s">
        <v>1529</v>
      </c>
      <c r="D422" s="7" t="s">
        <v>159</v>
      </c>
      <c r="E422" s="7" t="s">
        <v>32</v>
      </c>
      <c r="F422" s="7" t="s">
        <v>545</v>
      </c>
      <c r="G422" s="7" t="e">
        <f t="shared" ca="1" si="13"/>
        <v>#NAME?</v>
      </c>
      <c r="H422" s="26" t="s">
        <v>161</v>
      </c>
      <c r="I422" s="26" t="s">
        <v>24</v>
      </c>
      <c r="J422" s="7" t="str">
        <f t="shared" si="18"/>
        <v>Não</v>
      </c>
      <c r="K422" s="27">
        <v>45125</v>
      </c>
      <c r="L422" s="27">
        <v>45513</v>
      </c>
      <c r="M422" s="7" t="s">
        <v>1115</v>
      </c>
      <c r="N422" s="28">
        <v>0.01</v>
      </c>
      <c r="O422" s="7" t="s">
        <v>99</v>
      </c>
      <c r="P422" s="29">
        <v>0.1</v>
      </c>
      <c r="Q422" s="30"/>
      <c r="R422" s="47" t="s">
        <v>778</v>
      </c>
      <c r="S422" s="7" t="s">
        <v>163</v>
      </c>
      <c r="T422" s="7" t="s">
        <v>1530</v>
      </c>
      <c r="U422" s="7" t="s">
        <v>32</v>
      </c>
      <c r="V422" s="26" t="e">
        <f t="shared" ca="1" si="14"/>
        <v>#NAME?</v>
      </c>
      <c r="W422" s="7"/>
      <c r="X422" s="7"/>
      <c r="Y422" s="31" t="s">
        <v>165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1531</v>
      </c>
      <c r="C423" s="4" t="s">
        <v>1532</v>
      </c>
      <c r="D423" s="7" t="s">
        <v>18</v>
      </c>
      <c r="E423" s="7" t="s">
        <v>42</v>
      </c>
      <c r="F423" s="7" t="s">
        <v>52</v>
      </c>
      <c r="G423" s="7" t="e">
        <f t="shared" ca="1" si="13"/>
        <v>#NAME?</v>
      </c>
      <c r="H423" s="26" t="s">
        <v>170</v>
      </c>
      <c r="I423" s="26" t="s">
        <v>24</v>
      </c>
      <c r="J423" s="7" t="str">
        <f t="shared" si="18"/>
        <v>Não</v>
      </c>
      <c r="K423" s="27">
        <v>44949</v>
      </c>
      <c r="L423" s="7"/>
      <c r="M423" s="7" t="s">
        <v>23</v>
      </c>
      <c r="N423" s="28">
        <v>1.2E-2</v>
      </c>
      <c r="O423" s="7" t="s">
        <v>24</v>
      </c>
      <c r="P423" s="29">
        <v>0</v>
      </c>
      <c r="Q423" s="30"/>
      <c r="R423" s="94"/>
      <c r="S423" s="7" t="s">
        <v>163</v>
      </c>
      <c r="T423" s="7" t="s">
        <v>1533</v>
      </c>
      <c r="U423" s="7" t="s">
        <v>42</v>
      </c>
      <c r="V423" s="26" t="e">
        <f t="shared" ca="1" si="14"/>
        <v>#NAME?</v>
      </c>
      <c r="W423" s="7"/>
      <c r="X423" s="7" t="s">
        <v>186</v>
      </c>
      <c r="Y423" s="31" t="s">
        <v>279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1534</v>
      </c>
      <c r="C424" s="4" t="s">
        <v>1535</v>
      </c>
      <c r="D424" s="7" t="s">
        <v>18</v>
      </c>
      <c r="E424" s="7" t="s">
        <v>19</v>
      </c>
      <c r="F424" s="7" t="s">
        <v>72</v>
      </c>
      <c r="G424" s="7" t="e">
        <f t="shared" ca="1" si="13"/>
        <v>#NAME?</v>
      </c>
      <c r="H424" s="26" t="s">
        <v>300</v>
      </c>
      <c r="I424" s="26" t="s">
        <v>24</v>
      </c>
      <c r="J424" s="7" t="str">
        <f t="shared" si="18"/>
        <v>Não</v>
      </c>
      <c r="K424" s="27">
        <v>45695</v>
      </c>
      <c r="L424" s="7"/>
      <c r="M424" s="7" t="s">
        <v>75</v>
      </c>
      <c r="N424" s="28">
        <v>1.2E-2</v>
      </c>
      <c r="O424" s="7" t="s">
        <v>24</v>
      </c>
      <c r="P424" s="29">
        <v>0</v>
      </c>
      <c r="Q424" s="30"/>
      <c r="R424" s="94"/>
      <c r="S424" s="7" t="s">
        <v>163</v>
      </c>
      <c r="T424" s="7" t="s">
        <v>1536</v>
      </c>
      <c r="U424" s="7" t="s">
        <v>77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1537</v>
      </c>
      <c r="C425" s="4" t="s">
        <v>1538</v>
      </c>
      <c r="D425" s="7" t="s">
        <v>18</v>
      </c>
      <c r="E425" s="7" t="s">
        <v>19</v>
      </c>
      <c r="F425" s="7" t="s">
        <v>72</v>
      </c>
      <c r="G425" s="7" t="e">
        <f t="shared" ca="1" si="13"/>
        <v>#NAME?</v>
      </c>
      <c r="H425" s="26" t="s">
        <v>170</v>
      </c>
      <c r="I425" s="26" t="s">
        <v>24</v>
      </c>
      <c r="J425" s="7" t="str">
        <f t="shared" si="18"/>
        <v>Não</v>
      </c>
      <c r="K425" s="27">
        <v>45313</v>
      </c>
      <c r="L425" s="7"/>
      <c r="M425" s="9" t="s">
        <v>98</v>
      </c>
      <c r="N425" s="10">
        <v>1.2E-2</v>
      </c>
      <c r="O425" s="6" t="s">
        <v>99</v>
      </c>
      <c r="P425" s="11">
        <v>0.1</v>
      </c>
      <c r="Q425" s="94"/>
      <c r="R425" s="30" t="s">
        <v>1539</v>
      </c>
      <c r="S425" s="7" t="s">
        <v>163</v>
      </c>
      <c r="T425" s="7" t="s">
        <v>1540</v>
      </c>
      <c r="U425" s="7" t="s">
        <v>77</v>
      </c>
      <c r="V425" s="26" t="e">
        <f t="shared" ca="1" si="14"/>
        <v>#NAME?</v>
      </c>
      <c r="W425" s="7"/>
      <c r="X425" s="7"/>
      <c r="Y425" s="31" t="s">
        <v>507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3" t="s">
        <v>1541</v>
      </c>
      <c r="C426" s="4" t="s">
        <v>1542</v>
      </c>
      <c r="D426" s="7" t="s">
        <v>18</v>
      </c>
      <c r="E426" s="7" t="s">
        <v>42</v>
      </c>
      <c r="F426" s="7" t="s">
        <v>90</v>
      </c>
      <c r="G426" s="7" t="e">
        <f t="shared" ca="1" si="13"/>
        <v>#NAME?</v>
      </c>
      <c r="H426" s="26" t="s">
        <v>179</v>
      </c>
      <c r="I426" s="26" t="s">
        <v>180</v>
      </c>
      <c r="J426" s="7" t="str">
        <f t="shared" si="18"/>
        <v>Não</v>
      </c>
      <c r="K426" s="27">
        <v>45082</v>
      </c>
      <c r="L426" s="7"/>
      <c r="M426" s="7" t="s">
        <v>381</v>
      </c>
      <c r="N426" s="28">
        <v>0.02</v>
      </c>
      <c r="O426" s="7" t="s">
        <v>99</v>
      </c>
      <c r="P426" s="29">
        <v>0.2</v>
      </c>
      <c r="Q426" s="47"/>
      <c r="R426" s="47" t="s">
        <v>1543</v>
      </c>
      <c r="S426" s="7" t="s">
        <v>163</v>
      </c>
      <c r="T426" s="7" t="s">
        <v>1544</v>
      </c>
      <c r="U426" s="7" t="s">
        <v>92</v>
      </c>
      <c r="V426" s="26" t="e">
        <f t="shared" ca="1" si="14"/>
        <v>#NAME?</v>
      </c>
      <c r="W426" s="7"/>
      <c r="X426" s="7"/>
      <c r="Y426" s="31" t="s">
        <v>165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1545</v>
      </c>
      <c r="C427" s="4" t="s">
        <v>1546</v>
      </c>
      <c r="D427" s="7" t="s">
        <v>18</v>
      </c>
      <c r="E427" s="7" t="s">
        <v>19</v>
      </c>
      <c r="F427" s="7" t="s">
        <v>72</v>
      </c>
      <c r="G427" s="7" t="e">
        <f t="shared" ca="1" si="13"/>
        <v>#NAME?</v>
      </c>
      <c r="H427" s="26" t="s">
        <v>170</v>
      </c>
      <c r="I427" s="26" t="s">
        <v>24</v>
      </c>
      <c r="J427" s="7" t="str">
        <f t="shared" si="18"/>
        <v>Não</v>
      </c>
      <c r="K427" s="27">
        <v>45128</v>
      </c>
      <c r="L427" s="27"/>
      <c r="M427" s="7" t="s">
        <v>221</v>
      </c>
      <c r="N427" s="28">
        <v>1.4999999999999999E-2</v>
      </c>
      <c r="O427" s="7" t="s">
        <v>99</v>
      </c>
      <c r="P427" s="29">
        <v>0.1</v>
      </c>
      <c r="Q427" s="47"/>
      <c r="R427" s="30"/>
      <c r="S427" s="7" t="s">
        <v>163</v>
      </c>
      <c r="T427" s="7" t="s">
        <v>1547</v>
      </c>
      <c r="U427" s="7" t="s">
        <v>77</v>
      </c>
      <c r="V427" s="26" t="e">
        <f t="shared" ca="1" si="14"/>
        <v>#NAME?</v>
      </c>
      <c r="W427" s="7"/>
      <c r="X427" s="7"/>
      <c r="Y427" s="31" t="s">
        <v>165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1548</v>
      </c>
      <c r="C428" s="4" t="s">
        <v>1549</v>
      </c>
      <c r="D428" s="7" t="s">
        <v>168</v>
      </c>
      <c r="E428" s="7" t="s">
        <v>42</v>
      </c>
      <c r="F428" s="7" t="s">
        <v>169</v>
      </c>
      <c r="G428" s="7" t="e">
        <f t="shared" ca="1" si="13"/>
        <v>#NAME?</v>
      </c>
      <c r="H428" s="26" t="s">
        <v>300</v>
      </c>
      <c r="I428" s="26" t="s">
        <v>24</v>
      </c>
      <c r="J428" s="7" t="str">
        <f t="shared" si="18"/>
        <v>Não</v>
      </c>
      <c r="K428" s="27">
        <v>45692</v>
      </c>
      <c r="L428" s="27"/>
      <c r="M428" s="7" t="s">
        <v>23</v>
      </c>
      <c r="N428" s="28">
        <v>1.2E-2</v>
      </c>
      <c r="O428" s="7" t="s">
        <v>24</v>
      </c>
      <c r="P428" s="29">
        <v>0</v>
      </c>
      <c r="Q428" s="47"/>
      <c r="R428" s="30"/>
      <c r="S428" s="7" t="s">
        <v>163</v>
      </c>
      <c r="T428" s="7" t="s">
        <v>1550</v>
      </c>
      <c r="U428" s="7" t="s">
        <v>209</v>
      </c>
      <c r="V428" s="26" t="e">
        <f t="shared" ca="1" si="14"/>
        <v>#NAME?</v>
      </c>
      <c r="W428" s="7"/>
      <c r="X428" s="7" t="s">
        <v>186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1551</v>
      </c>
      <c r="C429" s="4" t="s">
        <v>1552</v>
      </c>
      <c r="D429" s="7" t="s">
        <v>18</v>
      </c>
      <c r="E429" s="7" t="s">
        <v>32</v>
      </c>
      <c r="F429" s="7" t="s">
        <v>295</v>
      </c>
      <c r="G429" s="7" t="e">
        <f t="shared" ca="1" si="13"/>
        <v>#NAME?</v>
      </c>
      <c r="H429" s="26" t="s">
        <v>179</v>
      </c>
      <c r="I429" s="26" t="s">
        <v>180</v>
      </c>
      <c r="J429" s="7" t="str">
        <f t="shared" si="18"/>
        <v>Não</v>
      </c>
      <c r="K429" s="27">
        <v>45163</v>
      </c>
      <c r="L429" s="27"/>
      <c r="M429" s="7" t="s">
        <v>23</v>
      </c>
      <c r="N429" s="28">
        <v>1.2E-2</v>
      </c>
      <c r="O429" s="7" t="s">
        <v>24</v>
      </c>
      <c r="P429" s="29">
        <v>0</v>
      </c>
      <c r="Q429" s="94"/>
      <c r="R429" s="30" t="s">
        <v>1553</v>
      </c>
      <c r="S429" s="7" t="s">
        <v>207</v>
      </c>
      <c r="T429" s="7" t="s">
        <v>1554</v>
      </c>
      <c r="U429" s="7" t="s">
        <v>230</v>
      </c>
      <c r="V429" s="26" t="e">
        <f t="shared" ca="1" si="14"/>
        <v>#NAME?</v>
      </c>
      <c r="W429" s="7"/>
      <c r="X429" s="7"/>
      <c r="Y429" s="31" t="s">
        <v>165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8" t="s">
        <v>1555</v>
      </c>
      <c r="C430" s="46" t="s">
        <v>1556</v>
      </c>
      <c r="D430" s="7" t="s">
        <v>18</v>
      </c>
      <c r="E430" s="7" t="s">
        <v>32</v>
      </c>
      <c r="F430" s="7" t="s">
        <v>220</v>
      </c>
      <c r="G430" s="7" t="e">
        <f t="shared" ca="1" si="13"/>
        <v>#NAME?</v>
      </c>
      <c r="H430" s="26" t="s">
        <v>179</v>
      </c>
      <c r="I430" s="26" t="s">
        <v>265</v>
      </c>
      <c r="J430" s="7" t="str">
        <f t="shared" si="18"/>
        <v>Não</v>
      </c>
      <c r="K430" s="27">
        <v>45362</v>
      </c>
      <c r="L430" s="7"/>
      <c r="M430" s="7" t="s">
        <v>381</v>
      </c>
      <c r="N430" s="28">
        <v>0.02</v>
      </c>
      <c r="O430" s="7" t="s">
        <v>99</v>
      </c>
      <c r="P430" s="29">
        <v>0.2</v>
      </c>
      <c r="Q430" s="94"/>
      <c r="R430" s="94"/>
      <c r="S430" s="7" t="s">
        <v>163</v>
      </c>
      <c r="T430" s="12" t="s">
        <v>1557</v>
      </c>
      <c r="U430" s="7" t="s">
        <v>209</v>
      </c>
      <c r="V430" s="26" t="e">
        <f t="shared" ca="1" si="14"/>
        <v>#NAME?</v>
      </c>
      <c r="W430" s="7"/>
      <c r="X430" s="7"/>
      <c r="Y430" s="31" t="s">
        <v>489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8" t="s">
        <v>1558</v>
      </c>
      <c r="C431" s="46" t="s">
        <v>1559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170</v>
      </c>
      <c r="I431" s="26" t="s">
        <v>24</v>
      </c>
      <c r="J431" s="7" t="str">
        <f t="shared" si="18"/>
        <v>Não</v>
      </c>
      <c r="K431" s="27">
        <v>45677</v>
      </c>
      <c r="L431" s="7"/>
      <c r="M431" s="7" t="s">
        <v>75</v>
      </c>
      <c r="N431" s="28">
        <v>1.2E-2</v>
      </c>
      <c r="O431" s="7" t="s">
        <v>24</v>
      </c>
      <c r="P431" s="29">
        <v>0</v>
      </c>
      <c r="Q431" s="94"/>
      <c r="R431" s="94"/>
      <c r="S431" s="7" t="s">
        <v>163</v>
      </c>
      <c r="T431" s="12" t="s">
        <v>1560</v>
      </c>
      <c r="U431" s="7" t="s">
        <v>77</v>
      </c>
      <c r="V431" s="26" t="e">
        <f t="shared" ca="1" si="14"/>
        <v>#NAME?</v>
      </c>
      <c r="W431" s="7"/>
      <c r="X431" s="7" t="s">
        <v>26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1561</v>
      </c>
      <c r="C432" s="4" t="s">
        <v>1562</v>
      </c>
      <c r="D432" s="7" t="s">
        <v>18</v>
      </c>
      <c r="E432" s="7" t="s">
        <v>42</v>
      </c>
      <c r="F432" s="7" t="s">
        <v>48</v>
      </c>
      <c r="G432" s="7" t="e">
        <f t="shared" ca="1" si="13"/>
        <v>#NAME?</v>
      </c>
      <c r="H432" s="26" t="s">
        <v>179</v>
      </c>
      <c r="I432" s="26" t="s">
        <v>180</v>
      </c>
      <c r="J432" s="7" t="str">
        <f t="shared" si="18"/>
        <v>Não</v>
      </c>
      <c r="K432" s="27">
        <v>44950</v>
      </c>
      <c r="L432" s="7"/>
      <c r="M432" s="7" t="s">
        <v>23</v>
      </c>
      <c r="N432" s="28">
        <v>0.01</v>
      </c>
      <c r="O432" s="7" t="s">
        <v>24</v>
      </c>
      <c r="P432" s="29">
        <v>0</v>
      </c>
      <c r="Q432" s="30"/>
      <c r="R432" s="30" t="s">
        <v>1563</v>
      </c>
      <c r="S432" s="7" t="s">
        <v>163</v>
      </c>
      <c r="T432" s="7" t="s">
        <v>1564</v>
      </c>
      <c r="U432" s="7" t="s">
        <v>42</v>
      </c>
      <c r="V432" s="26" t="e">
        <f t="shared" ca="1" si="14"/>
        <v>#NAME?</v>
      </c>
      <c r="W432" s="7"/>
      <c r="X432" s="7"/>
      <c r="Y432" s="31" t="s">
        <v>165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1565</v>
      </c>
      <c r="C433" s="4" t="s">
        <v>1566</v>
      </c>
      <c r="D433" s="7" t="s">
        <v>18</v>
      </c>
      <c r="E433" s="7" t="s">
        <v>32</v>
      </c>
      <c r="F433" s="7" t="s">
        <v>220</v>
      </c>
      <c r="G433" s="7" t="e">
        <f t="shared" ca="1" si="13"/>
        <v>#NAME?</v>
      </c>
      <c r="H433" s="26" t="s">
        <v>170</v>
      </c>
      <c r="I433" s="26" t="s">
        <v>24</v>
      </c>
      <c r="J433" s="7" t="str">
        <f t="shared" si="18"/>
        <v>Não</v>
      </c>
      <c r="K433" s="27">
        <v>45565</v>
      </c>
      <c r="L433" s="7"/>
      <c r="M433" s="7" t="s">
        <v>393</v>
      </c>
      <c r="N433" s="28">
        <v>7.0000000000000001E-3</v>
      </c>
      <c r="O433" s="7" t="s">
        <v>24</v>
      </c>
      <c r="P433" s="29">
        <v>0</v>
      </c>
      <c r="Q433" s="30"/>
      <c r="R433" s="30"/>
      <c r="S433" s="7" t="s">
        <v>163</v>
      </c>
      <c r="T433" s="7" t="s">
        <v>1567</v>
      </c>
      <c r="U433" s="7" t="s">
        <v>32</v>
      </c>
      <c r="V433" s="26" t="e">
        <f t="shared" ca="1" si="14"/>
        <v>#NAME?</v>
      </c>
      <c r="W433" s="7"/>
      <c r="X433" s="7" t="s">
        <v>26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1568</v>
      </c>
      <c r="C434" s="4" t="s">
        <v>1569</v>
      </c>
      <c r="D434" s="7" t="s">
        <v>18</v>
      </c>
      <c r="E434" s="7" t="s">
        <v>19</v>
      </c>
      <c r="F434" s="7" t="s">
        <v>20</v>
      </c>
      <c r="G434" s="7" t="e">
        <f t="shared" ca="1" si="13"/>
        <v>#NAME?</v>
      </c>
      <c r="H434" s="26" t="s">
        <v>170</v>
      </c>
      <c r="I434" s="26" t="s">
        <v>24</v>
      </c>
      <c r="J434" s="7" t="str">
        <f t="shared" si="18"/>
        <v>Não</v>
      </c>
      <c r="K434" s="27">
        <v>45043</v>
      </c>
      <c r="L434" s="7"/>
      <c r="M434" s="7" t="s">
        <v>955</v>
      </c>
      <c r="N434" s="28">
        <v>0.02</v>
      </c>
      <c r="O434" s="7" t="s">
        <v>201</v>
      </c>
      <c r="P434" s="29">
        <v>0.2</v>
      </c>
      <c r="Q434" s="30"/>
      <c r="R434" s="94"/>
      <c r="S434" s="7" t="s">
        <v>163</v>
      </c>
      <c r="T434" s="7" t="s">
        <v>1570</v>
      </c>
      <c r="U434" s="7" t="s">
        <v>77</v>
      </c>
      <c r="V434" s="26" t="e">
        <f t="shared" ca="1" si="14"/>
        <v>#NAME?</v>
      </c>
      <c r="W434" s="7"/>
      <c r="X434" s="7"/>
      <c r="Y434" s="31" t="s">
        <v>165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1571</v>
      </c>
      <c r="C435" s="4" t="s">
        <v>1572</v>
      </c>
      <c r="D435" s="7" t="s">
        <v>81</v>
      </c>
      <c r="E435" s="7" t="s">
        <v>19</v>
      </c>
      <c r="F435" s="7" t="s">
        <v>1573</v>
      </c>
      <c r="G435" s="7" t="e">
        <f t="shared" ca="1" si="13"/>
        <v>#NAME?</v>
      </c>
      <c r="H435" s="26" t="s">
        <v>179</v>
      </c>
      <c r="I435" s="26" t="s">
        <v>265</v>
      </c>
      <c r="J435" s="7" t="str">
        <f t="shared" si="18"/>
        <v>Não</v>
      </c>
      <c r="K435" s="27">
        <v>45456</v>
      </c>
      <c r="L435" s="7"/>
      <c r="M435" s="7" t="s">
        <v>98</v>
      </c>
      <c r="N435" s="28">
        <v>1.2E-2</v>
      </c>
      <c r="O435" s="7" t="s">
        <v>99</v>
      </c>
      <c r="P435" s="29">
        <v>0.1</v>
      </c>
      <c r="Q435" s="30"/>
      <c r="R435" s="94"/>
      <c r="S435" s="7" t="s">
        <v>163</v>
      </c>
      <c r="T435" s="7" t="s">
        <v>1574</v>
      </c>
      <c r="U435" s="7" t="s">
        <v>209</v>
      </c>
      <c r="V435" s="26" t="e">
        <f t="shared" ca="1" si="14"/>
        <v>#NAME?</v>
      </c>
      <c r="W435" s="7"/>
      <c r="X435" s="7" t="s">
        <v>26</v>
      </c>
      <c r="Y435" s="31" t="s">
        <v>165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3" t="s">
        <v>1575</v>
      </c>
      <c r="C436" s="4" t="s">
        <v>1576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170</v>
      </c>
      <c r="I436" s="26" t="s">
        <v>24</v>
      </c>
      <c r="J436" s="7" t="str">
        <f t="shared" si="18"/>
        <v>Não</v>
      </c>
      <c r="K436" s="27">
        <v>45576</v>
      </c>
      <c r="L436" s="7"/>
      <c r="M436" s="7" t="s">
        <v>221</v>
      </c>
      <c r="N436" s="28">
        <v>1.4999999999999999E-2</v>
      </c>
      <c r="O436" s="7" t="s">
        <v>99</v>
      </c>
      <c r="P436" s="29">
        <v>0.1</v>
      </c>
      <c r="Q436" s="94"/>
      <c r="R436" s="94"/>
      <c r="S436" s="7" t="s">
        <v>163</v>
      </c>
      <c r="T436" s="7" t="s">
        <v>1577</v>
      </c>
      <c r="U436" s="7" t="s">
        <v>77</v>
      </c>
      <c r="V436" s="26" t="e">
        <f t="shared" ca="1" si="14"/>
        <v>#NAME?</v>
      </c>
      <c r="W436" s="7"/>
      <c r="X436" s="7" t="s">
        <v>186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1575</v>
      </c>
      <c r="C437" s="4" t="s">
        <v>1578</v>
      </c>
      <c r="D437" s="7" t="s">
        <v>18</v>
      </c>
      <c r="E437" s="7" t="s">
        <v>19</v>
      </c>
      <c r="F437" s="7" t="s">
        <v>20</v>
      </c>
      <c r="G437" s="7" t="e">
        <f t="shared" ca="1" si="13"/>
        <v>#NAME?</v>
      </c>
      <c r="H437" s="26" t="s">
        <v>179</v>
      </c>
      <c r="I437" s="26" t="s">
        <v>180</v>
      </c>
      <c r="J437" s="7" t="str">
        <f t="shared" si="18"/>
        <v>Não</v>
      </c>
      <c r="K437" s="27">
        <v>45042</v>
      </c>
      <c r="L437" s="7"/>
      <c r="M437" s="7" t="s">
        <v>221</v>
      </c>
      <c r="N437" s="28">
        <v>1.4999999999999999E-2</v>
      </c>
      <c r="O437" s="7" t="s">
        <v>99</v>
      </c>
      <c r="P437" s="29">
        <v>0.1</v>
      </c>
      <c r="Q437" s="94"/>
      <c r="R437" s="94"/>
      <c r="S437" s="7" t="s">
        <v>163</v>
      </c>
      <c r="T437" s="7" t="s">
        <v>1577</v>
      </c>
      <c r="U437" s="7" t="s">
        <v>77</v>
      </c>
      <c r="V437" s="26" t="e">
        <f t="shared" ca="1" si="14"/>
        <v>#NAME?</v>
      </c>
      <c r="W437" s="7"/>
      <c r="X437" s="7" t="s">
        <v>186</v>
      </c>
      <c r="Y437" s="31" t="s">
        <v>165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1579</v>
      </c>
      <c r="C438" s="4" t="s">
        <v>1580</v>
      </c>
      <c r="D438" s="7" t="s">
        <v>18</v>
      </c>
      <c r="E438" s="7" t="s">
        <v>32</v>
      </c>
      <c r="F438" s="7" t="s">
        <v>409</v>
      </c>
      <c r="G438" s="7" t="e">
        <f t="shared" ca="1" si="13"/>
        <v>#NAME?</v>
      </c>
      <c r="H438" s="26" t="s">
        <v>179</v>
      </c>
      <c r="I438" s="26" t="s">
        <v>180</v>
      </c>
      <c r="J438" s="7" t="str">
        <f t="shared" si="18"/>
        <v>Não</v>
      </c>
      <c r="K438" s="27">
        <v>44959</v>
      </c>
      <c r="L438" s="7"/>
      <c r="M438" s="7" t="s">
        <v>190</v>
      </c>
      <c r="N438" s="28">
        <v>0</v>
      </c>
      <c r="O438" s="7" t="s">
        <v>24</v>
      </c>
      <c r="P438" s="29">
        <v>0</v>
      </c>
      <c r="Q438" s="39"/>
      <c r="R438" s="30" t="s">
        <v>1581</v>
      </c>
      <c r="S438" s="7" t="s">
        <v>163</v>
      </c>
      <c r="T438" s="7" t="s">
        <v>1582</v>
      </c>
      <c r="U438" s="7" t="s">
        <v>32</v>
      </c>
      <c r="V438" s="26" t="e">
        <f t="shared" ca="1" si="14"/>
        <v>#NAME?</v>
      </c>
      <c r="W438" s="7"/>
      <c r="X438" s="7"/>
      <c r="Y438" s="31" t="s">
        <v>165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" t="s">
        <v>1583</v>
      </c>
      <c r="C439" s="4" t="s">
        <v>1584</v>
      </c>
      <c r="D439" s="7" t="s">
        <v>18</v>
      </c>
      <c r="E439" s="7" t="s">
        <v>42</v>
      </c>
      <c r="F439" s="7" t="s">
        <v>52</v>
      </c>
      <c r="G439" s="7" t="e">
        <f t="shared" ca="1" si="13"/>
        <v>#NAME?</v>
      </c>
      <c r="H439" s="26" t="s">
        <v>170</v>
      </c>
      <c r="I439" s="26" t="s">
        <v>24</v>
      </c>
      <c r="J439" s="7" t="str">
        <f t="shared" si="18"/>
        <v>Não</v>
      </c>
      <c r="K439" s="27">
        <v>44946</v>
      </c>
      <c r="L439" s="7"/>
      <c r="M439" s="7" t="s">
        <v>221</v>
      </c>
      <c r="N439" s="28">
        <v>1.4999999999999999E-2</v>
      </c>
      <c r="O439" s="7" t="s">
        <v>99</v>
      </c>
      <c r="P439" s="29">
        <v>0.1</v>
      </c>
      <c r="Q439" s="94"/>
      <c r="R439" s="143"/>
      <c r="S439" s="7" t="s">
        <v>163</v>
      </c>
      <c r="T439" s="7" t="s">
        <v>1585</v>
      </c>
      <c r="U439" s="7" t="s">
        <v>42</v>
      </c>
      <c r="V439" s="26" t="e">
        <f t="shared" ca="1" si="14"/>
        <v>#NAME?</v>
      </c>
      <c r="W439" s="7"/>
      <c r="X439" s="7"/>
      <c r="Y439" s="31" t="s">
        <v>279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" t="s">
        <v>1586</v>
      </c>
      <c r="C440" s="4" t="s">
        <v>1587</v>
      </c>
      <c r="D440" s="7" t="s">
        <v>18</v>
      </c>
      <c r="E440" s="7" t="s">
        <v>32</v>
      </c>
      <c r="F440" s="7" t="s">
        <v>409</v>
      </c>
      <c r="G440" s="7" t="e">
        <f t="shared" ca="1" si="13"/>
        <v>#NAME?</v>
      </c>
      <c r="H440" s="26" t="s">
        <v>179</v>
      </c>
      <c r="I440" s="26" t="s">
        <v>180</v>
      </c>
      <c r="J440" s="7" t="str">
        <f t="shared" si="18"/>
        <v>Não</v>
      </c>
      <c r="K440" s="27">
        <v>45020</v>
      </c>
      <c r="L440" s="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144" t="s">
        <v>1588</v>
      </c>
      <c r="S440" s="7" t="s">
        <v>163</v>
      </c>
      <c r="T440" s="7" t="s">
        <v>1589</v>
      </c>
      <c r="U440" s="7" t="s">
        <v>32</v>
      </c>
      <c r="V440" s="26" t="e">
        <f t="shared" ca="1" si="14"/>
        <v>#NAME?</v>
      </c>
      <c r="W440" s="7"/>
      <c r="X440" s="7"/>
      <c r="Y440" s="31" t="s">
        <v>165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1590</v>
      </c>
      <c r="C441" s="41" t="s">
        <v>1591</v>
      </c>
      <c r="D441" s="7" t="s">
        <v>18</v>
      </c>
      <c r="E441" s="7" t="s">
        <v>42</v>
      </c>
      <c r="F441" s="7" t="s">
        <v>52</v>
      </c>
      <c r="G441" s="7" t="e">
        <f t="shared" ca="1" si="13"/>
        <v>#NAME?</v>
      </c>
      <c r="H441" s="26" t="s">
        <v>179</v>
      </c>
      <c r="I441" s="26" t="s">
        <v>180</v>
      </c>
      <c r="J441" s="7" t="str">
        <f t="shared" si="18"/>
        <v>Não</v>
      </c>
      <c r="K441" s="27">
        <v>45426</v>
      </c>
      <c r="L441" s="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144"/>
      <c r="S441" s="7" t="s">
        <v>163</v>
      </c>
      <c r="T441" s="6" t="s">
        <v>1592</v>
      </c>
      <c r="U441" s="7" t="s">
        <v>42</v>
      </c>
      <c r="V441" s="26" t="e">
        <f t="shared" ca="1" si="14"/>
        <v>#NAME?</v>
      </c>
      <c r="W441" s="7"/>
      <c r="X441" s="7" t="s">
        <v>26</v>
      </c>
      <c r="Y441" s="31" t="s">
        <v>165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1593</v>
      </c>
      <c r="C442" s="4" t="s">
        <v>1594</v>
      </c>
      <c r="D442" s="7" t="s">
        <v>159</v>
      </c>
      <c r="E442" s="7" t="s">
        <v>32</v>
      </c>
      <c r="F442" s="7" t="s">
        <v>160</v>
      </c>
      <c r="G442" s="7" t="e">
        <f t="shared" ca="1" si="13"/>
        <v>#NAME?</v>
      </c>
      <c r="H442" s="26" t="s">
        <v>161</v>
      </c>
      <c r="I442" s="26" t="s">
        <v>24</v>
      </c>
      <c r="J442" s="7" t="str">
        <f t="shared" si="18"/>
        <v>Não</v>
      </c>
      <c r="K442" s="27">
        <v>44998</v>
      </c>
      <c r="L442" s="27">
        <v>45559</v>
      </c>
      <c r="M442" s="7" t="s">
        <v>381</v>
      </c>
      <c r="N442" s="28">
        <v>0.02</v>
      </c>
      <c r="O442" s="7" t="s">
        <v>99</v>
      </c>
      <c r="P442" s="29">
        <v>0.2</v>
      </c>
      <c r="Q442" s="94"/>
      <c r="R442" s="94"/>
      <c r="S442" s="7" t="s">
        <v>163</v>
      </c>
      <c r="T442" s="7" t="s">
        <v>1595</v>
      </c>
      <c r="U442" s="7" t="s">
        <v>32</v>
      </c>
      <c r="V442" s="26" t="e">
        <f t="shared" ca="1" si="14"/>
        <v>#NAME?</v>
      </c>
      <c r="W442" s="7"/>
      <c r="X442" s="7"/>
      <c r="Y442" s="31" t="s">
        <v>489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1596</v>
      </c>
      <c r="C443" s="65" t="s">
        <v>1597</v>
      </c>
      <c r="D443" s="7" t="s">
        <v>18</v>
      </c>
      <c r="E443" s="7" t="s">
        <v>19</v>
      </c>
      <c r="F443" s="7" t="s">
        <v>20</v>
      </c>
      <c r="G443" s="7" t="e">
        <f t="shared" ca="1" si="13"/>
        <v>#NAME?</v>
      </c>
      <c r="H443" s="26" t="s">
        <v>170</v>
      </c>
      <c r="I443" s="26" t="s">
        <v>24</v>
      </c>
      <c r="J443" s="7" t="str">
        <f t="shared" si="18"/>
        <v>Não</v>
      </c>
      <c r="K443" s="27">
        <v>45230</v>
      </c>
      <c r="L443" s="7"/>
      <c r="M443" s="7" t="s">
        <v>98</v>
      </c>
      <c r="N443" s="28">
        <v>1.2E-2</v>
      </c>
      <c r="O443" s="7" t="s">
        <v>99</v>
      </c>
      <c r="P443" s="29">
        <v>0.1</v>
      </c>
      <c r="Q443" s="94"/>
      <c r="R443" s="94"/>
      <c r="S443" s="7" t="s">
        <v>163</v>
      </c>
      <c r="T443" s="7" t="s">
        <v>1598</v>
      </c>
      <c r="U443" s="7" t="s">
        <v>77</v>
      </c>
      <c r="V443" s="26" t="e">
        <f t="shared" ca="1" si="14"/>
        <v>#NAME?</v>
      </c>
      <c r="W443" s="7"/>
      <c r="X443" s="7"/>
      <c r="Y443" s="31" t="s">
        <v>165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1599</v>
      </c>
      <c r="C444" s="146" t="s">
        <v>1600</v>
      </c>
      <c r="D444" s="7" t="s">
        <v>18</v>
      </c>
      <c r="E444" s="7" t="s">
        <v>42</v>
      </c>
      <c r="F444" s="7" t="s">
        <v>90</v>
      </c>
      <c r="G444" s="7" t="e">
        <f t="shared" ca="1" si="13"/>
        <v>#NAME?</v>
      </c>
      <c r="H444" s="26" t="s">
        <v>179</v>
      </c>
      <c r="I444" s="26" t="s">
        <v>245</v>
      </c>
      <c r="J444" s="7" t="str">
        <f t="shared" si="18"/>
        <v>Não</v>
      </c>
      <c r="K444" s="27">
        <v>45166</v>
      </c>
      <c r="L444" s="27"/>
      <c r="M444" s="7" t="s">
        <v>23</v>
      </c>
      <c r="N444" s="28">
        <v>1.2E-2</v>
      </c>
      <c r="O444" s="7" t="s">
        <v>24</v>
      </c>
      <c r="P444" s="29">
        <v>0</v>
      </c>
      <c r="Q444" s="94"/>
      <c r="R444" s="94"/>
      <c r="S444" s="7" t="s">
        <v>163</v>
      </c>
      <c r="T444" s="7" t="s">
        <v>1601</v>
      </c>
      <c r="U444" s="7" t="s">
        <v>42</v>
      </c>
      <c r="V444" s="26" t="e">
        <f t="shared" ca="1" si="14"/>
        <v>#NAME?</v>
      </c>
      <c r="W444" s="7"/>
      <c r="X444" s="7"/>
      <c r="Y444" s="31" t="s">
        <v>165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1602</v>
      </c>
      <c r="C445" s="67" t="s">
        <v>1603</v>
      </c>
      <c r="D445" s="7" t="s">
        <v>41</v>
      </c>
      <c r="E445" s="7" t="s">
        <v>42</v>
      </c>
      <c r="F445" s="7" t="s">
        <v>43</v>
      </c>
      <c r="G445" s="7" t="e">
        <f t="shared" ca="1" si="13"/>
        <v>#NAME?</v>
      </c>
      <c r="H445" s="26" t="s">
        <v>170</v>
      </c>
      <c r="I445" s="26" t="s">
        <v>24</v>
      </c>
      <c r="J445" s="7" t="str">
        <f t="shared" si="18"/>
        <v>Não</v>
      </c>
      <c r="K445" s="27">
        <v>45475</v>
      </c>
      <c r="L445" s="27"/>
      <c r="M445" s="7" t="s">
        <v>23</v>
      </c>
      <c r="N445" s="28">
        <v>1.2E-2</v>
      </c>
      <c r="O445" s="7" t="s">
        <v>24</v>
      </c>
      <c r="P445" s="29">
        <v>0</v>
      </c>
      <c r="Q445" s="94"/>
      <c r="R445" s="94"/>
      <c r="S445" s="7" t="s">
        <v>163</v>
      </c>
      <c r="T445" s="7" t="s">
        <v>1604</v>
      </c>
      <c r="U445" s="7" t="s">
        <v>42</v>
      </c>
      <c r="V445" s="26" t="e">
        <f t="shared" ca="1" si="14"/>
        <v>#NAME?</v>
      </c>
      <c r="W445" s="7"/>
      <c r="X445" s="7" t="s">
        <v>26</v>
      </c>
      <c r="Y445" s="31" t="s">
        <v>165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1605</v>
      </c>
      <c r="C446" s="4" t="s">
        <v>1606</v>
      </c>
      <c r="D446" s="7" t="s">
        <v>18</v>
      </c>
      <c r="E446" s="7" t="s">
        <v>32</v>
      </c>
      <c r="F446" s="7" t="s">
        <v>220</v>
      </c>
      <c r="G446" s="7" t="e">
        <f t="shared" ca="1" si="13"/>
        <v>#NAME?</v>
      </c>
      <c r="H446" s="26" t="s">
        <v>170</v>
      </c>
      <c r="I446" s="26" t="s">
        <v>24</v>
      </c>
      <c r="J446" s="7" t="str">
        <f t="shared" si="18"/>
        <v>Não</v>
      </c>
      <c r="K446" s="27">
        <v>45254</v>
      </c>
      <c r="L446" s="27"/>
      <c r="M446" s="7" t="s">
        <v>98</v>
      </c>
      <c r="N446" s="28">
        <v>1.2E-2</v>
      </c>
      <c r="O446" s="7" t="s">
        <v>99</v>
      </c>
      <c r="P446" s="29">
        <v>0.1</v>
      </c>
      <c r="Q446" s="94"/>
      <c r="R446" s="30" t="s">
        <v>1607</v>
      </c>
      <c r="S446" s="7" t="s">
        <v>163</v>
      </c>
      <c r="T446" s="7" t="s">
        <v>1608</v>
      </c>
      <c r="U446" s="7" t="s">
        <v>32</v>
      </c>
      <c r="V446" s="26" t="e">
        <f t="shared" ca="1" si="14"/>
        <v>#NAME?</v>
      </c>
      <c r="W446" s="7"/>
      <c r="X446" s="7"/>
      <c r="Y446" s="31" t="s">
        <v>165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1605</v>
      </c>
      <c r="C447" s="147" t="s">
        <v>1609</v>
      </c>
      <c r="D447" s="7" t="s">
        <v>18</v>
      </c>
      <c r="E447" s="7" t="s">
        <v>32</v>
      </c>
      <c r="F447" s="7" t="s">
        <v>220</v>
      </c>
      <c r="G447" s="7" t="e">
        <f t="shared" ca="1" si="13"/>
        <v>#NAME?</v>
      </c>
      <c r="H447" s="26" t="s">
        <v>170</v>
      </c>
      <c r="I447" s="26" t="s">
        <v>24</v>
      </c>
      <c r="J447" s="7" t="str">
        <f t="shared" si="18"/>
        <v>Não</v>
      </c>
      <c r="K447" s="27">
        <v>45255</v>
      </c>
      <c r="L447" s="27"/>
      <c r="M447" s="7" t="s">
        <v>98</v>
      </c>
      <c r="N447" s="28">
        <v>1.2E-2</v>
      </c>
      <c r="O447" s="7" t="s">
        <v>99</v>
      </c>
      <c r="P447" s="29">
        <v>0.1</v>
      </c>
      <c r="Q447" s="94"/>
      <c r="R447" s="30" t="s">
        <v>1610</v>
      </c>
      <c r="S447" s="7" t="s">
        <v>163</v>
      </c>
      <c r="T447" s="7" t="s">
        <v>1608</v>
      </c>
      <c r="U447" s="7" t="s">
        <v>32</v>
      </c>
      <c r="V447" s="26" t="e">
        <f t="shared" ca="1" si="14"/>
        <v>#NAME?</v>
      </c>
      <c r="W447" s="7"/>
      <c r="X447" s="7"/>
      <c r="Y447" s="31" t="s">
        <v>165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1611</v>
      </c>
      <c r="C448" s="148" t="s">
        <v>1612</v>
      </c>
      <c r="D448" s="7" t="s">
        <v>18</v>
      </c>
      <c r="E448" s="7" t="s">
        <v>32</v>
      </c>
      <c r="F448" s="7" t="s">
        <v>220</v>
      </c>
      <c r="G448" s="7" t="e">
        <f t="shared" ca="1" si="13"/>
        <v>#NAME?</v>
      </c>
      <c r="H448" s="26" t="s">
        <v>170</v>
      </c>
      <c r="I448" s="26" t="s">
        <v>24</v>
      </c>
      <c r="J448" s="7" t="str">
        <f t="shared" si="18"/>
        <v>Não</v>
      </c>
      <c r="K448" s="27">
        <v>45422</v>
      </c>
      <c r="L448" s="27"/>
      <c r="M448" s="7" t="s">
        <v>98</v>
      </c>
      <c r="N448" s="28">
        <v>1.2E-2</v>
      </c>
      <c r="O448" s="7" t="s">
        <v>99</v>
      </c>
      <c r="P448" s="29">
        <v>0.1</v>
      </c>
      <c r="Q448" s="94"/>
      <c r="R448" s="94"/>
      <c r="S448" s="7" t="s">
        <v>163</v>
      </c>
      <c r="T448" s="7" t="s">
        <v>1608</v>
      </c>
      <c r="U448" s="7" t="s">
        <v>32</v>
      </c>
      <c r="V448" s="26" t="e">
        <f t="shared" ca="1" si="14"/>
        <v>#NAME?</v>
      </c>
      <c r="W448" s="7"/>
      <c r="X448" s="7" t="s">
        <v>186</v>
      </c>
      <c r="Y448" s="31" t="s">
        <v>165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1613</v>
      </c>
      <c r="C449" s="149" t="s">
        <v>1614</v>
      </c>
      <c r="D449" s="7" t="s">
        <v>31</v>
      </c>
      <c r="E449" s="7" t="s">
        <v>32</v>
      </c>
      <c r="F449" s="7" t="s">
        <v>216</v>
      </c>
      <c r="G449" s="7" t="e">
        <f t="shared" ca="1" si="13"/>
        <v>#NAME?</v>
      </c>
      <c r="H449" s="26" t="s">
        <v>170</v>
      </c>
      <c r="I449" s="26" t="s">
        <v>24</v>
      </c>
      <c r="J449" s="7" t="str">
        <f t="shared" si="18"/>
        <v>Não</v>
      </c>
      <c r="K449" s="27">
        <v>45568</v>
      </c>
      <c r="L449" s="27"/>
      <c r="M449" s="7" t="s">
        <v>23</v>
      </c>
      <c r="N449" s="28">
        <v>1.2E-2</v>
      </c>
      <c r="O449" s="7" t="s">
        <v>24</v>
      </c>
      <c r="P449" s="29">
        <v>0</v>
      </c>
      <c r="Q449" s="94"/>
      <c r="R449" s="30" t="s">
        <v>1615</v>
      </c>
      <c r="S449" s="7" t="s">
        <v>163</v>
      </c>
      <c r="T449" s="7" t="s">
        <v>1616</v>
      </c>
      <c r="U449" s="7" t="s">
        <v>32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14" t="s">
        <v>1617</v>
      </c>
      <c r="C450" s="4" t="s">
        <v>1618</v>
      </c>
      <c r="D450" s="7" t="s">
        <v>18</v>
      </c>
      <c r="E450" s="7" t="s">
        <v>32</v>
      </c>
      <c r="F450" s="7" t="s">
        <v>255</v>
      </c>
      <c r="G450" s="7" t="e">
        <f t="shared" ca="1" si="13"/>
        <v>#NAME?</v>
      </c>
      <c r="H450" s="26" t="s">
        <v>170</v>
      </c>
      <c r="I450" s="26" t="s">
        <v>24</v>
      </c>
      <c r="J450" s="7" t="str">
        <f t="shared" si="18"/>
        <v>Sim</v>
      </c>
      <c r="K450" s="27">
        <v>44994</v>
      </c>
      <c r="L450" s="7"/>
      <c r="M450" s="7" t="s">
        <v>23</v>
      </c>
      <c r="N450" s="28">
        <v>1.2E-2</v>
      </c>
      <c r="O450" s="7" t="s">
        <v>24</v>
      </c>
      <c r="P450" s="29">
        <v>0</v>
      </c>
      <c r="Q450" s="30" t="s">
        <v>1619</v>
      </c>
      <c r="R450" s="82"/>
      <c r="S450" s="7" t="s">
        <v>163</v>
      </c>
      <c r="T450" s="7" t="s">
        <v>1620</v>
      </c>
      <c r="U450" s="7" t="s">
        <v>325</v>
      </c>
      <c r="V450" s="26" t="e">
        <f t="shared" ca="1" si="14"/>
        <v>#NAME?</v>
      </c>
      <c r="W450" s="7"/>
      <c r="X450" s="7"/>
      <c r="Y450" s="7" t="s">
        <v>165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1621</v>
      </c>
      <c r="C451" s="53" t="s">
        <v>1622</v>
      </c>
      <c r="D451" s="7" t="s">
        <v>159</v>
      </c>
      <c r="E451" s="7" t="s">
        <v>32</v>
      </c>
      <c r="F451" s="7" t="s">
        <v>856</v>
      </c>
      <c r="G451" s="7" t="e">
        <f t="shared" ca="1" si="13"/>
        <v>#NAME?</v>
      </c>
      <c r="H451" s="26" t="s">
        <v>161</v>
      </c>
      <c r="I451" s="26" t="s">
        <v>24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98</v>
      </c>
      <c r="N451" s="28">
        <v>1.2E-2</v>
      </c>
      <c r="O451" s="7" t="s">
        <v>24</v>
      </c>
      <c r="P451" s="29">
        <v>0</v>
      </c>
      <c r="Q451" s="30"/>
      <c r="R451" s="47" t="s">
        <v>345</v>
      </c>
      <c r="S451" s="7" t="s">
        <v>163</v>
      </c>
      <c r="T451" s="7" t="s">
        <v>1623</v>
      </c>
      <c r="U451" s="7" t="s">
        <v>32</v>
      </c>
      <c r="V451" s="26" t="e">
        <f t="shared" ca="1" si="14"/>
        <v>#NAME?</v>
      </c>
      <c r="W451" s="7"/>
      <c r="X451" s="7"/>
      <c r="Y451" s="31" t="s">
        <v>279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1624</v>
      </c>
      <c r="C452" s="4" t="s">
        <v>1625</v>
      </c>
      <c r="D452" s="7" t="s">
        <v>18</v>
      </c>
      <c r="E452" s="7" t="s">
        <v>32</v>
      </c>
      <c r="F452" s="7" t="s">
        <v>220</v>
      </c>
      <c r="G452" s="7" t="e">
        <f t="shared" ca="1" si="13"/>
        <v>#NAME?</v>
      </c>
      <c r="H452" s="26" t="s">
        <v>170</v>
      </c>
      <c r="I452" s="26" t="s">
        <v>24</v>
      </c>
      <c r="J452" s="7" t="str">
        <f t="shared" si="19"/>
        <v>Sim</v>
      </c>
      <c r="K452" s="27">
        <v>45040</v>
      </c>
      <c r="L452" s="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94"/>
      <c r="S452" s="7" t="s">
        <v>163</v>
      </c>
      <c r="T452" s="7" t="s">
        <v>1626</v>
      </c>
      <c r="U452" s="7" t="s">
        <v>32</v>
      </c>
      <c r="V452" s="26" t="e">
        <f t="shared" ca="1" si="14"/>
        <v>#NAME?</v>
      </c>
      <c r="W452" s="7"/>
      <c r="X452" s="7"/>
      <c r="Y452" s="31" t="s">
        <v>165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1627</v>
      </c>
      <c r="C453" s="48" t="s">
        <v>1628</v>
      </c>
      <c r="D453" s="7" t="s">
        <v>159</v>
      </c>
      <c r="E453" s="7" t="s">
        <v>32</v>
      </c>
      <c r="F453" s="7" t="s">
        <v>226</v>
      </c>
      <c r="G453" s="7" t="e">
        <f t="shared" ca="1" si="13"/>
        <v>#NAME?</v>
      </c>
      <c r="H453" s="26" t="s">
        <v>179</v>
      </c>
      <c r="I453" s="26" t="s">
        <v>205</v>
      </c>
      <c r="J453" s="7" t="str">
        <f t="shared" si="19"/>
        <v>Não</v>
      </c>
      <c r="K453" s="27">
        <v>45579</v>
      </c>
      <c r="L453" s="7"/>
      <c r="M453" s="7" t="s">
        <v>227</v>
      </c>
      <c r="N453" s="28">
        <v>3.0000000000000001E-3</v>
      </c>
      <c r="O453" s="7" t="s">
        <v>24</v>
      </c>
      <c r="P453" s="29">
        <v>0</v>
      </c>
      <c r="Q453" s="30" t="s">
        <v>1629</v>
      </c>
      <c r="R453" s="94"/>
      <c r="S453" s="7" t="s">
        <v>163</v>
      </c>
      <c r="T453" s="7" t="s">
        <v>1630</v>
      </c>
      <c r="U453" s="7" t="s">
        <v>230</v>
      </c>
      <c r="V453" s="26" t="e">
        <f t="shared" ca="1" si="14"/>
        <v>#NAME?</v>
      </c>
      <c r="W453" s="7"/>
      <c r="X453" s="7" t="s">
        <v>26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1631</v>
      </c>
      <c r="C454" s="41" t="s">
        <v>1632</v>
      </c>
      <c r="D454" s="7" t="s">
        <v>41</v>
      </c>
      <c r="E454" s="7" t="s">
        <v>42</v>
      </c>
      <c r="F454" s="7" t="s">
        <v>43</v>
      </c>
      <c r="G454" s="7" t="e">
        <f t="shared" ca="1" si="13"/>
        <v>#NAME?</v>
      </c>
      <c r="H454" s="26" t="s">
        <v>170</v>
      </c>
      <c r="I454" s="26" t="s">
        <v>24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98</v>
      </c>
      <c r="N454" s="28">
        <v>1.2E-2</v>
      </c>
      <c r="O454" s="7" t="s">
        <v>99</v>
      </c>
      <c r="P454" s="29">
        <v>0.1</v>
      </c>
      <c r="Q454" s="94"/>
      <c r="R454" s="94"/>
      <c r="S454" s="7" t="s">
        <v>163</v>
      </c>
      <c r="T454" s="6" t="s">
        <v>1633</v>
      </c>
      <c r="U454" s="7" t="s">
        <v>42</v>
      </c>
      <c r="V454" s="26" t="e">
        <f t="shared" ca="1" si="14"/>
        <v>#NAME?</v>
      </c>
      <c r="W454" s="7"/>
      <c r="X454" s="7" t="s">
        <v>26</v>
      </c>
      <c r="Y454" s="31" t="s">
        <v>165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1634</v>
      </c>
      <c r="C455" s="4" t="s">
        <v>1635</v>
      </c>
      <c r="D455" s="7" t="s">
        <v>159</v>
      </c>
      <c r="E455" s="7" t="s">
        <v>32</v>
      </c>
      <c r="F455" s="7" t="s">
        <v>160</v>
      </c>
      <c r="G455" s="7" t="e">
        <f t="shared" ca="1" si="13"/>
        <v>#NAME?</v>
      </c>
      <c r="H455" s="26" t="s">
        <v>161</v>
      </c>
      <c r="I455" s="26" t="s">
        <v>24</v>
      </c>
      <c r="J455" s="7" t="str">
        <f t="shared" si="20"/>
        <v>Não</v>
      </c>
      <c r="K455" s="27">
        <v>45166</v>
      </c>
      <c r="L455" s="27">
        <v>45525</v>
      </c>
      <c r="M455" s="7" t="s">
        <v>221</v>
      </c>
      <c r="N455" s="28">
        <v>1.6E-2</v>
      </c>
      <c r="O455" s="7" t="s">
        <v>99</v>
      </c>
      <c r="P455" s="29">
        <v>0.2</v>
      </c>
      <c r="Q455" s="94"/>
      <c r="R455" s="94"/>
      <c r="S455" s="7" t="s">
        <v>163</v>
      </c>
      <c r="T455" s="7" t="s">
        <v>1636</v>
      </c>
      <c r="U455" s="7" t="s">
        <v>32</v>
      </c>
      <c r="V455" s="26" t="e">
        <f t="shared" ca="1" si="14"/>
        <v>#NAME?</v>
      </c>
      <c r="W455" s="7"/>
      <c r="X455" s="7"/>
      <c r="Y455" s="31" t="s">
        <v>165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" t="s">
        <v>1637</v>
      </c>
      <c r="C456" s="4" t="s">
        <v>1638</v>
      </c>
      <c r="D456" s="7" t="s">
        <v>18</v>
      </c>
      <c r="E456" s="7" t="s">
        <v>32</v>
      </c>
      <c r="F456" s="7" t="s">
        <v>409</v>
      </c>
      <c r="G456" s="7" t="e">
        <f t="shared" ca="1" si="13"/>
        <v>#NAME?</v>
      </c>
      <c r="H456" s="26" t="s">
        <v>179</v>
      </c>
      <c r="I456" s="26" t="s">
        <v>265</v>
      </c>
      <c r="J456" s="7" t="str">
        <f t="shared" si="20"/>
        <v>Não</v>
      </c>
      <c r="K456" s="27">
        <v>45267</v>
      </c>
      <c r="L456" s="7"/>
      <c r="M456" s="9" t="s">
        <v>190</v>
      </c>
      <c r="N456" s="10">
        <v>0</v>
      </c>
      <c r="O456" s="6" t="s">
        <v>24</v>
      </c>
      <c r="P456" s="11">
        <v>0</v>
      </c>
      <c r="Q456" s="30"/>
      <c r="R456" s="94"/>
      <c r="S456" s="7" t="s">
        <v>207</v>
      </c>
      <c r="T456" s="7" t="s">
        <v>1639</v>
      </c>
      <c r="U456" s="7" t="s">
        <v>32</v>
      </c>
      <c r="V456" s="26" t="e">
        <f t="shared" ca="1" si="14"/>
        <v>#NAME?</v>
      </c>
      <c r="W456" s="7"/>
      <c r="X456" s="7"/>
      <c r="Y456" s="31" t="s">
        <v>165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1640</v>
      </c>
      <c r="C457" s="4" t="s">
        <v>1641</v>
      </c>
      <c r="D457" s="7" t="s">
        <v>159</v>
      </c>
      <c r="E457" s="7" t="s">
        <v>32</v>
      </c>
      <c r="F457" s="7" t="s">
        <v>160</v>
      </c>
      <c r="G457" s="7" t="e">
        <f t="shared" ca="1" si="13"/>
        <v>#NAME?</v>
      </c>
      <c r="H457" s="26" t="s">
        <v>161</v>
      </c>
      <c r="I457" s="26" t="s">
        <v>24</v>
      </c>
      <c r="J457" s="7" t="str">
        <f t="shared" si="20"/>
        <v>Não</v>
      </c>
      <c r="K457" s="27">
        <v>45163</v>
      </c>
      <c r="L457" s="27">
        <v>45498</v>
      </c>
      <c r="M457" s="7" t="s">
        <v>23</v>
      </c>
      <c r="N457" s="28">
        <v>0.01</v>
      </c>
      <c r="O457" s="7" t="s">
        <v>24</v>
      </c>
      <c r="P457" s="29">
        <v>0</v>
      </c>
      <c r="Q457" s="30"/>
      <c r="R457" s="30" t="s">
        <v>837</v>
      </c>
      <c r="S457" s="7" t="s">
        <v>163</v>
      </c>
      <c r="T457" s="7" t="s">
        <v>1639</v>
      </c>
      <c r="U457" s="7" t="s">
        <v>32</v>
      </c>
      <c r="V457" s="26" t="e">
        <f t="shared" ca="1" si="14"/>
        <v>#NAME?</v>
      </c>
      <c r="W457" s="7"/>
      <c r="X457" s="7"/>
      <c r="Y457" s="31" t="s">
        <v>165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1642</v>
      </c>
      <c r="C458" s="4" t="s">
        <v>1643</v>
      </c>
      <c r="D458" s="7" t="s">
        <v>18</v>
      </c>
      <c r="E458" s="7" t="s">
        <v>209</v>
      </c>
      <c r="F458" s="7" t="s">
        <v>736</v>
      </c>
      <c r="G458" s="7" t="e">
        <f t="shared" ca="1" si="13"/>
        <v>#NAME?</v>
      </c>
      <c r="H458" s="26" t="s">
        <v>170</v>
      </c>
      <c r="I458" s="26" t="s">
        <v>24</v>
      </c>
      <c r="J458" s="7" t="str">
        <f t="shared" si="20"/>
        <v>Não</v>
      </c>
      <c r="K458" s="27">
        <v>44973</v>
      </c>
      <c r="L458" s="25"/>
      <c r="M458" s="7" t="s">
        <v>221</v>
      </c>
      <c r="N458" s="123">
        <v>1.4999999999999999E-2</v>
      </c>
      <c r="O458" s="7" t="s">
        <v>99</v>
      </c>
      <c r="P458" s="29">
        <v>0.1</v>
      </c>
      <c r="Q458" s="47"/>
      <c r="R458" s="47"/>
      <c r="S458" s="7" t="s">
        <v>163</v>
      </c>
      <c r="T458" s="4" t="s">
        <v>1644</v>
      </c>
      <c r="U458" s="7" t="s">
        <v>1645</v>
      </c>
      <c r="V458" s="26" t="e">
        <f t="shared" ca="1" si="14"/>
        <v>#NAME?</v>
      </c>
      <c r="W458" s="7"/>
      <c r="X458" s="7"/>
      <c r="Y458" s="7" t="s">
        <v>165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1646</v>
      </c>
      <c r="C459" s="4" t="s">
        <v>1647</v>
      </c>
      <c r="D459" s="7" t="s">
        <v>18</v>
      </c>
      <c r="E459" s="7" t="s">
        <v>42</v>
      </c>
      <c r="F459" s="7" t="s">
        <v>48</v>
      </c>
      <c r="G459" s="7" t="e">
        <f t="shared" ca="1" si="13"/>
        <v>#NAME?</v>
      </c>
      <c r="H459" s="26" t="s">
        <v>179</v>
      </c>
      <c r="I459" s="26" t="s">
        <v>180</v>
      </c>
      <c r="J459" s="7" t="str">
        <f t="shared" si="20"/>
        <v>Não</v>
      </c>
      <c r="K459" s="27">
        <v>45163</v>
      </c>
      <c r="L459" s="27"/>
      <c r="M459" s="7" t="s">
        <v>23</v>
      </c>
      <c r="N459" s="28">
        <v>0.01</v>
      </c>
      <c r="O459" s="7" t="s">
        <v>24</v>
      </c>
      <c r="P459" s="29">
        <v>0</v>
      </c>
      <c r="Q459" s="94"/>
      <c r="R459" s="30" t="s">
        <v>1648</v>
      </c>
      <c r="S459" s="7" t="s">
        <v>163</v>
      </c>
      <c r="T459" s="7" t="s">
        <v>1649</v>
      </c>
      <c r="U459" s="7" t="s">
        <v>32</v>
      </c>
      <c r="V459" s="26" t="e">
        <f t="shared" ca="1" si="14"/>
        <v>#NAME?</v>
      </c>
      <c r="W459" s="7"/>
      <c r="X459" s="7"/>
      <c r="Y459" s="31" t="s">
        <v>279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14" t="s">
        <v>1650</v>
      </c>
      <c r="C460" s="4" t="s">
        <v>1651</v>
      </c>
      <c r="D460" s="7" t="s">
        <v>18</v>
      </c>
      <c r="E460" s="7" t="s">
        <v>19</v>
      </c>
      <c r="F460" s="7" t="s">
        <v>20</v>
      </c>
      <c r="G460" s="7" t="e">
        <f t="shared" ca="1" si="13"/>
        <v>#NAME?</v>
      </c>
      <c r="H460" s="26" t="s">
        <v>170</v>
      </c>
      <c r="I460" s="26" t="s">
        <v>24</v>
      </c>
      <c r="J460" s="7" t="str">
        <f t="shared" si="20"/>
        <v>Não</v>
      </c>
      <c r="K460" s="27">
        <v>45028</v>
      </c>
      <c r="L460" s="7"/>
      <c r="M460" s="7" t="s">
        <v>221</v>
      </c>
      <c r="N460" s="28">
        <v>1.4999999999999999E-2</v>
      </c>
      <c r="O460" s="7" t="s">
        <v>99</v>
      </c>
      <c r="P460" s="29">
        <v>0.1</v>
      </c>
      <c r="Q460" s="30"/>
      <c r="R460" s="30"/>
      <c r="S460" s="7" t="s">
        <v>163</v>
      </c>
      <c r="T460" s="7" t="s">
        <v>1652</v>
      </c>
      <c r="U460" s="7" t="s">
        <v>77</v>
      </c>
      <c r="V460" s="26" t="e">
        <f t="shared" ca="1" si="14"/>
        <v>#NAME?</v>
      </c>
      <c r="W460" s="7"/>
      <c r="X460" s="7"/>
      <c r="Y460" s="31" t="s">
        <v>165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1653</v>
      </c>
      <c r="C461" s="4" t="s">
        <v>1654</v>
      </c>
      <c r="D461" s="7" t="s">
        <v>168</v>
      </c>
      <c r="E461" s="7" t="s">
        <v>42</v>
      </c>
      <c r="F461" s="7" t="s">
        <v>169</v>
      </c>
      <c r="G461" s="7" t="e">
        <f t="shared" ca="1" si="13"/>
        <v>#NAME?</v>
      </c>
      <c r="H461" s="26" t="s">
        <v>170</v>
      </c>
      <c r="I461" s="26" t="s">
        <v>24</v>
      </c>
      <c r="J461" s="7" t="str">
        <f t="shared" si="20"/>
        <v>Sim</v>
      </c>
      <c r="K461" s="27">
        <v>45209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14" t="s">
        <v>1655</v>
      </c>
      <c r="R461" s="30"/>
      <c r="S461" s="7" t="s">
        <v>163</v>
      </c>
      <c r="T461" s="7" t="s">
        <v>1656</v>
      </c>
      <c r="U461" s="7" t="s">
        <v>42</v>
      </c>
      <c r="V461" s="26" t="e">
        <f t="shared" ca="1" si="14"/>
        <v>#NAME?</v>
      </c>
      <c r="W461" s="7"/>
      <c r="X461" s="7"/>
      <c r="Y461" s="31" t="s">
        <v>165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3" t="s">
        <v>1657</v>
      </c>
      <c r="C462" s="4" t="s">
        <v>1658</v>
      </c>
      <c r="D462" s="7" t="s">
        <v>18</v>
      </c>
      <c r="E462" s="7" t="s">
        <v>32</v>
      </c>
      <c r="F462" s="7" t="s">
        <v>255</v>
      </c>
      <c r="G462" s="7" t="e">
        <f t="shared" ca="1" si="13"/>
        <v>#NAME?</v>
      </c>
      <c r="H462" s="26" t="s">
        <v>170</v>
      </c>
      <c r="I462" s="26" t="s">
        <v>24</v>
      </c>
      <c r="J462" s="7" t="str">
        <f t="shared" si="20"/>
        <v>Sim</v>
      </c>
      <c r="K462" s="27">
        <v>44971</v>
      </c>
      <c r="L462" s="7"/>
      <c r="M462" s="7" t="s">
        <v>23</v>
      </c>
      <c r="N462" s="28">
        <v>7.0000000000000001E-3</v>
      </c>
      <c r="O462" s="7" t="s">
        <v>24</v>
      </c>
      <c r="P462" s="29">
        <v>0</v>
      </c>
      <c r="Q462" s="74" t="s">
        <v>1659</v>
      </c>
      <c r="R462" s="47"/>
      <c r="S462" s="7" t="s">
        <v>163</v>
      </c>
      <c r="T462" s="7" t="s">
        <v>1660</v>
      </c>
      <c r="U462" s="7" t="s">
        <v>32</v>
      </c>
      <c r="V462" s="26" t="e">
        <f t="shared" ca="1" si="14"/>
        <v>#NAME?</v>
      </c>
      <c r="W462" s="7"/>
      <c r="X462" s="7"/>
      <c r="Y462" s="31" t="s">
        <v>165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3" t="s">
        <v>1657</v>
      </c>
      <c r="C463" s="4" t="s">
        <v>1661</v>
      </c>
      <c r="D463" s="7" t="s">
        <v>18</v>
      </c>
      <c r="E463" s="7" t="s">
        <v>32</v>
      </c>
      <c r="F463" s="7" t="s">
        <v>255</v>
      </c>
      <c r="G463" s="7" t="e">
        <f t="shared" ca="1" si="13"/>
        <v>#NAME?</v>
      </c>
      <c r="H463" s="26" t="s">
        <v>179</v>
      </c>
      <c r="I463" s="26" t="s">
        <v>180</v>
      </c>
      <c r="J463" s="7" t="str">
        <f t="shared" si="20"/>
        <v>Não</v>
      </c>
      <c r="K463" s="27">
        <v>45163</v>
      </c>
      <c r="L463" s="27"/>
      <c r="M463" s="7" t="s">
        <v>281</v>
      </c>
      <c r="N463" s="28">
        <v>2.5000000000000001E-2</v>
      </c>
      <c r="O463" s="7" t="s">
        <v>201</v>
      </c>
      <c r="P463" s="29">
        <v>0.2</v>
      </c>
      <c r="Q463" s="30"/>
      <c r="R463" s="30"/>
      <c r="S463" s="7" t="s">
        <v>163</v>
      </c>
      <c r="T463" s="7" t="s">
        <v>1660</v>
      </c>
      <c r="U463" s="7" t="s">
        <v>32</v>
      </c>
      <c r="V463" s="26" t="e">
        <f t="shared" ca="1" si="14"/>
        <v>#NAME?</v>
      </c>
      <c r="W463" s="7"/>
      <c r="X463" s="7"/>
      <c r="Y463" s="31" t="s">
        <v>165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1662</v>
      </c>
      <c r="C464" s="65" t="s">
        <v>1663</v>
      </c>
      <c r="D464" s="7" t="s">
        <v>18</v>
      </c>
      <c r="E464" s="7" t="s">
        <v>19</v>
      </c>
      <c r="F464" s="7" t="s">
        <v>72</v>
      </c>
      <c r="G464" s="7" t="e">
        <f t="shared" ca="1" si="13"/>
        <v>#NAME?</v>
      </c>
      <c r="H464" s="26" t="s">
        <v>170</v>
      </c>
      <c r="I464" s="26" t="s">
        <v>24</v>
      </c>
      <c r="J464" s="7" t="str">
        <f t="shared" si="20"/>
        <v>Não</v>
      </c>
      <c r="K464" s="27">
        <v>45230</v>
      </c>
      <c r="L464" s="7"/>
      <c r="M464" s="7" t="s">
        <v>73</v>
      </c>
      <c r="N464" s="28">
        <v>1.4999999999999999E-2</v>
      </c>
      <c r="O464" s="7" t="s">
        <v>24</v>
      </c>
      <c r="P464" s="29">
        <v>0</v>
      </c>
      <c r="Q464" s="25"/>
      <c r="R464" s="144" t="s">
        <v>1664</v>
      </c>
      <c r="S464" s="7" t="s">
        <v>163</v>
      </c>
      <c r="T464" s="7" t="s">
        <v>1665</v>
      </c>
      <c r="U464" s="7" t="s">
        <v>77</v>
      </c>
      <c r="V464" s="26" t="e">
        <f t="shared" ca="1" si="14"/>
        <v>#NAME?</v>
      </c>
      <c r="W464" s="7"/>
      <c r="X464" s="7" t="s">
        <v>186</v>
      </c>
      <c r="Y464" s="31" t="s">
        <v>165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1666</v>
      </c>
      <c r="C465" s="65" t="s">
        <v>1667</v>
      </c>
      <c r="D465" s="7" t="s">
        <v>18</v>
      </c>
      <c r="E465" s="7" t="s">
        <v>32</v>
      </c>
      <c r="F465" s="7" t="s">
        <v>295</v>
      </c>
      <c r="G465" s="7" t="e">
        <f t="shared" ca="1" si="13"/>
        <v>#NAME?</v>
      </c>
      <c r="H465" s="26" t="s">
        <v>300</v>
      </c>
      <c r="I465" s="26" t="s">
        <v>245</v>
      </c>
      <c r="J465" s="7" t="str">
        <f t="shared" si="20"/>
        <v>Não</v>
      </c>
      <c r="K465" s="27">
        <v>45495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25"/>
      <c r="R465" s="144"/>
      <c r="S465" s="7" t="s">
        <v>163</v>
      </c>
      <c r="T465" s="7" t="s">
        <v>1668</v>
      </c>
      <c r="U465" s="7" t="s">
        <v>230</v>
      </c>
      <c r="V465" s="26" t="e">
        <f t="shared" ca="1" si="14"/>
        <v>#NAME?</v>
      </c>
      <c r="W465" s="7"/>
      <c r="X465" s="7" t="s">
        <v>39</v>
      </c>
      <c r="Y465" s="31" t="s">
        <v>165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1669</v>
      </c>
      <c r="C466" s="46" t="s">
        <v>1670</v>
      </c>
      <c r="D466" s="7" t="s">
        <v>18</v>
      </c>
      <c r="E466" s="7" t="s">
        <v>42</v>
      </c>
      <c r="F466" s="7" t="s">
        <v>52</v>
      </c>
      <c r="G466" s="7" t="e">
        <f t="shared" ca="1" si="13"/>
        <v>#NAME?</v>
      </c>
      <c r="H466" s="26" t="s">
        <v>179</v>
      </c>
      <c r="I466" s="26" t="s">
        <v>180</v>
      </c>
      <c r="J466" s="7" t="str">
        <f t="shared" si="20"/>
        <v>Não</v>
      </c>
      <c r="K466" s="27">
        <v>45371</v>
      </c>
      <c r="L466" s="7"/>
      <c r="M466" s="7" t="s">
        <v>190</v>
      </c>
      <c r="N466" s="28">
        <v>0</v>
      </c>
      <c r="O466" s="7" t="s">
        <v>24</v>
      </c>
      <c r="P466" s="29">
        <v>0</v>
      </c>
      <c r="Q466" s="25"/>
      <c r="R466" s="144"/>
      <c r="S466" s="7" t="s">
        <v>163</v>
      </c>
      <c r="T466" s="12" t="s">
        <v>1671</v>
      </c>
      <c r="U466" s="7" t="s">
        <v>42</v>
      </c>
      <c r="V466" s="26" t="e">
        <f t="shared" ca="1" si="14"/>
        <v>#NAME?</v>
      </c>
      <c r="W466" s="7"/>
      <c r="X466" s="7"/>
      <c r="Y466" s="31" t="s">
        <v>165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14" t="s">
        <v>1672</v>
      </c>
      <c r="C467" s="4" t="s">
        <v>1673</v>
      </c>
      <c r="D467" s="7" t="s">
        <v>18</v>
      </c>
      <c r="E467" s="7" t="s">
        <v>42</v>
      </c>
      <c r="F467" s="7" t="s">
        <v>90</v>
      </c>
      <c r="G467" s="7" t="e">
        <f t="shared" ca="1" si="13"/>
        <v>#NAME?</v>
      </c>
      <c r="H467" s="26" t="s">
        <v>170</v>
      </c>
      <c r="I467" s="26" t="s">
        <v>24</v>
      </c>
      <c r="J467" s="7" t="str">
        <f t="shared" si="20"/>
        <v>Não</v>
      </c>
      <c r="K467" s="27">
        <v>44917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47"/>
      <c r="R467" s="30" t="s">
        <v>1674</v>
      </c>
      <c r="S467" s="7" t="s">
        <v>163</v>
      </c>
      <c r="T467" s="7" t="s">
        <v>1675</v>
      </c>
      <c r="U467" s="7" t="s">
        <v>42</v>
      </c>
      <c r="V467" s="26" t="e">
        <f t="shared" ca="1" si="14"/>
        <v>#NAME?</v>
      </c>
      <c r="W467" s="7"/>
      <c r="X467" s="7"/>
      <c r="Y467" s="31" t="s">
        <v>279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14" t="s">
        <v>1676</v>
      </c>
      <c r="C468" s="4" t="s">
        <v>1677</v>
      </c>
      <c r="D468" s="7" t="s">
        <v>18</v>
      </c>
      <c r="E468" s="7" t="s">
        <v>19</v>
      </c>
      <c r="F468" s="7" t="s">
        <v>72</v>
      </c>
      <c r="G468" s="7" t="e">
        <f t="shared" ca="1" si="13"/>
        <v>#NAME?</v>
      </c>
      <c r="H468" s="26" t="s">
        <v>179</v>
      </c>
      <c r="I468" s="26" t="s">
        <v>265</v>
      </c>
      <c r="J468" s="7" t="str">
        <f t="shared" si="20"/>
        <v>Não</v>
      </c>
      <c r="K468" s="27">
        <v>45027</v>
      </c>
      <c r="L468" s="7"/>
      <c r="M468" s="7" t="s">
        <v>281</v>
      </c>
      <c r="N468" s="28">
        <v>2.5000000000000001E-2</v>
      </c>
      <c r="O468" s="7" t="s">
        <v>201</v>
      </c>
      <c r="P468" s="29">
        <v>0.2</v>
      </c>
      <c r="Q468" s="30"/>
      <c r="R468" s="30"/>
      <c r="S468" s="7" t="s">
        <v>163</v>
      </c>
      <c r="T468" s="7" t="s">
        <v>1678</v>
      </c>
      <c r="U468" s="7" t="s">
        <v>77</v>
      </c>
      <c r="V468" s="26" t="e">
        <f t="shared" ca="1" si="14"/>
        <v>#NAME?</v>
      </c>
      <c r="W468" s="7"/>
      <c r="X468" s="7"/>
      <c r="Y468" s="31" t="s">
        <v>165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1679</v>
      </c>
      <c r="C469" s="4" t="s">
        <v>1680</v>
      </c>
      <c r="D469" s="7" t="s">
        <v>159</v>
      </c>
      <c r="E469" s="7" t="s">
        <v>32</v>
      </c>
      <c r="F469" s="7" t="s">
        <v>1681</v>
      </c>
      <c r="G469" s="7" t="e">
        <f t="shared" ca="1" si="13"/>
        <v>#NAME?</v>
      </c>
      <c r="H469" s="26" t="s">
        <v>170</v>
      </c>
      <c r="I469" s="26" t="s">
        <v>24</v>
      </c>
      <c r="J469" s="7" t="str">
        <f t="shared" si="20"/>
        <v>Não</v>
      </c>
      <c r="K469" s="27">
        <v>45121</v>
      </c>
      <c r="L469" s="7"/>
      <c r="M469" s="7" t="s">
        <v>1682</v>
      </c>
      <c r="N469" s="28">
        <v>0.01</v>
      </c>
      <c r="O469" s="7" t="s">
        <v>99</v>
      </c>
      <c r="P469" s="29">
        <v>0.1</v>
      </c>
      <c r="Q469" s="30"/>
      <c r="R469" s="30"/>
      <c r="S469" s="7" t="s">
        <v>163</v>
      </c>
      <c r="T469" s="7" t="s">
        <v>1683</v>
      </c>
      <c r="U469" s="7" t="s">
        <v>32</v>
      </c>
      <c r="V469" s="26" t="e">
        <f t="shared" ca="1" si="14"/>
        <v>#NAME?</v>
      </c>
      <c r="W469" s="7"/>
      <c r="X469" s="7"/>
      <c r="Y469" s="31" t="s">
        <v>165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1684</v>
      </c>
      <c r="C470" s="4" t="s">
        <v>1685</v>
      </c>
      <c r="D470" s="7" t="s">
        <v>159</v>
      </c>
      <c r="E470" s="7" t="s">
        <v>32</v>
      </c>
      <c r="F470" s="7" t="s">
        <v>160</v>
      </c>
      <c r="G470" s="7" t="e">
        <f t="shared" ca="1" si="13"/>
        <v>#NAME?</v>
      </c>
      <c r="H470" s="26" t="s">
        <v>161</v>
      </c>
      <c r="I470" s="26" t="s">
        <v>24</v>
      </c>
      <c r="J470" s="7" t="str">
        <f t="shared" si="20"/>
        <v>Não</v>
      </c>
      <c r="K470" s="27">
        <v>45168</v>
      </c>
      <c r="L470" s="27">
        <v>45525</v>
      </c>
      <c r="M470" s="7" t="s">
        <v>98</v>
      </c>
      <c r="N470" s="28">
        <v>0.01</v>
      </c>
      <c r="O470" s="7" t="s">
        <v>24</v>
      </c>
      <c r="P470" s="29">
        <v>0</v>
      </c>
      <c r="Q470" s="30"/>
      <c r="R470" s="30"/>
      <c r="S470" s="7" t="s">
        <v>163</v>
      </c>
      <c r="T470" s="7" t="s">
        <v>1686</v>
      </c>
      <c r="U470" s="7" t="s">
        <v>32</v>
      </c>
      <c r="V470" s="26" t="e">
        <f t="shared" ca="1" si="14"/>
        <v>#NAME?</v>
      </c>
      <c r="W470" s="7"/>
      <c r="X470" s="7"/>
      <c r="Y470" s="31" t="s">
        <v>165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1687</v>
      </c>
      <c r="C471" s="4" t="s">
        <v>1688</v>
      </c>
      <c r="D471" s="7" t="s">
        <v>18</v>
      </c>
      <c r="E471" s="7" t="s">
        <v>42</v>
      </c>
      <c r="F471" s="7" t="s">
        <v>1072</v>
      </c>
      <c r="G471" s="7" t="e">
        <f t="shared" ca="1" si="13"/>
        <v>#NAME?</v>
      </c>
      <c r="H471" s="26" t="s">
        <v>179</v>
      </c>
      <c r="I471" s="26" t="s">
        <v>629</v>
      </c>
      <c r="J471" s="7" t="str">
        <f t="shared" si="20"/>
        <v>Não</v>
      </c>
      <c r="K471" s="27">
        <v>45610</v>
      </c>
      <c r="L471" s="27"/>
      <c r="M471" s="7" t="s">
        <v>98</v>
      </c>
      <c r="N471" s="28">
        <v>1.2E-2</v>
      </c>
      <c r="O471" s="7" t="s">
        <v>99</v>
      </c>
      <c r="P471" s="29">
        <v>0.1</v>
      </c>
      <c r="Q471" s="30"/>
      <c r="R471" s="30"/>
      <c r="S471" s="7" t="s">
        <v>163</v>
      </c>
      <c r="T471" s="7" t="s">
        <v>1689</v>
      </c>
      <c r="U471" s="7" t="s">
        <v>42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1690</v>
      </c>
      <c r="C472" s="4" t="s">
        <v>1691</v>
      </c>
      <c r="D472" s="7" t="s">
        <v>18</v>
      </c>
      <c r="E472" s="7" t="s">
        <v>19</v>
      </c>
      <c r="F472" s="7" t="s">
        <v>72</v>
      </c>
      <c r="G472" s="7" t="e">
        <f t="shared" ca="1" si="13"/>
        <v>#NAME?</v>
      </c>
      <c r="H472" s="26" t="s">
        <v>179</v>
      </c>
      <c r="I472" s="26" t="s">
        <v>265</v>
      </c>
      <c r="J472" s="7" t="str">
        <f t="shared" si="20"/>
        <v>Não</v>
      </c>
      <c r="K472" s="27">
        <v>44986</v>
      </c>
      <c r="L472" s="7"/>
      <c r="M472" s="7" t="s">
        <v>23</v>
      </c>
      <c r="N472" s="28">
        <v>1.2E-2</v>
      </c>
      <c r="O472" s="7" t="s">
        <v>24</v>
      </c>
      <c r="P472" s="29">
        <v>0</v>
      </c>
      <c r="Q472" s="30"/>
      <c r="R472" s="30"/>
      <c r="S472" s="7" t="s">
        <v>163</v>
      </c>
      <c r="T472" s="7" t="s">
        <v>1692</v>
      </c>
      <c r="U472" s="7" t="s">
        <v>77</v>
      </c>
      <c r="V472" s="26" t="e">
        <f t="shared" ca="1" si="14"/>
        <v>#NAME?</v>
      </c>
      <c r="W472" s="7"/>
      <c r="X472" s="7"/>
      <c r="Y472" s="31" t="s">
        <v>165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1693</v>
      </c>
      <c r="C473" s="4" t="s">
        <v>1694</v>
      </c>
      <c r="D473" s="7" t="s">
        <v>18</v>
      </c>
      <c r="E473" s="7" t="s">
        <v>19</v>
      </c>
      <c r="F473" s="7" t="s">
        <v>72</v>
      </c>
      <c r="G473" s="7" t="e">
        <f t="shared" ca="1" si="13"/>
        <v>#NAME?</v>
      </c>
      <c r="H473" s="26" t="s">
        <v>179</v>
      </c>
      <c r="I473" s="26" t="s">
        <v>265</v>
      </c>
      <c r="J473" s="7" t="str">
        <f t="shared" si="20"/>
        <v>Não</v>
      </c>
      <c r="K473" s="27">
        <v>45000</v>
      </c>
      <c r="L473" s="7"/>
      <c r="M473" s="7" t="s">
        <v>281</v>
      </c>
      <c r="N473" s="28">
        <v>2.5000000000000001E-2</v>
      </c>
      <c r="O473" s="7" t="s">
        <v>201</v>
      </c>
      <c r="P473" s="29">
        <v>0.2</v>
      </c>
      <c r="Q473" s="30"/>
      <c r="R473" s="30"/>
      <c r="S473" s="7" t="s">
        <v>163</v>
      </c>
      <c r="T473" s="7" t="s">
        <v>1692</v>
      </c>
      <c r="U473" s="7" t="s">
        <v>77</v>
      </c>
      <c r="V473" s="26" t="e">
        <f t="shared" ca="1" si="14"/>
        <v>#NAME?</v>
      </c>
      <c r="W473" s="7"/>
      <c r="X473" s="7"/>
      <c r="Y473" s="31" t="s">
        <v>165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1695</v>
      </c>
      <c r="C474" s="93" t="s">
        <v>1696</v>
      </c>
      <c r="D474" s="7" t="s">
        <v>18</v>
      </c>
      <c r="E474" s="7" t="s">
        <v>42</v>
      </c>
      <c r="F474" s="7" t="s">
        <v>48</v>
      </c>
      <c r="G474" s="7" t="e">
        <f t="shared" ca="1" si="13"/>
        <v>#NAME?</v>
      </c>
      <c r="H474" s="26" t="s">
        <v>179</v>
      </c>
      <c r="I474" s="26" t="s">
        <v>180</v>
      </c>
      <c r="J474" s="7" t="str">
        <f t="shared" si="20"/>
        <v>Sim</v>
      </c>
      <c r="K474" s="27">
        <v>45644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108" t="s">
        <v>1697</v>
      </c>
      <c r="R474" s="30"/>
      <c r="S474" s="7" t="s">
        <v>163</v>
      </c>
      <c r="T474" s="7" t="s">
        <v>1698</v>
      </c>
      <c r="U474" s="7" t="s">
        <v>42</v>
      </c>
      <c r="V474" s="26" t="e">
        <f t="shared" ca="1" si="14"/>
        <v>#NAME?</v>
      </c>
      <c r="W474" s="7"/>
      <c r="X474" s="7" t="s">
        <v>39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" t="s">
        <v>1699</v>
      </c>
      <c r="C475" s="48" t="s">
        <v>1700</v>
      </c>
      <c r="D475" s="7" t="s">
        <v>18</v>
      </c>
      <c r="E475" s="7" t="s">
        <v>42</v>
      </c>
      <c r="F475" s="7" t="s">
        <v>52</v>
      </c>
      <c r="G475" s="7" t="e">
        <f t="shared" ca="1" si="13"/>
        <v>#NAME?</v>
      </c>
      <c r="H475" s="26" t="s">
        <v>179</v>
      </c>
      <c r="I475" s="26" t="s">
        <v>245</v>
      </c>
      <c r="J475" s="7" t="str">
        <f t="shared" si="20"/>
        <v>Não</v>
      </c>
      <c r="K475" s="27">
        <v>45306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108"/>
      <c r="R475" s="30"/>
      <c r="S475" s="7" t="s">
        <v>163</v>
      </c>
      <c r="T475" s="7" t="s">
        <v>1701</v>
      </c>
      <c r="U475" s="7" t="s">
        <v>42</v>
      </c>
      <c r="V475" s="26" t="e">
        <f t="shared" ca="1" si="14"/>
        <v>#NAME?</v>
      </c>
      <c r="W475" s="7"/>
      <c r="X475" s="7"/>
      <c r="Y475" s="31" t="s">
        <v>165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1702</v>
      </c>
      <c r="C476" s="41" t="s">
        <v>1703</v>
      </c>
      <c r="D476" s="7" t="s">
        <v>159</v>
      </c>
      <c r="E476" s="7" t="s">
        <v>32</v>
      </c>
      <c r="F476" s="7" t="s">
        <v>873</v>
      </c>
      <c r="G476" s="7" t="e">
        <f t="shared" ca="1" si="13"/>
        <v>#NAME?</v>
      </c>
      <c r="H476" s="26" t="s">
        <v>179</v>
      </c>
      <c r="I476" s="26" t="s">
        <v>265</v>
      </c>
      <c r="J476" s="7" t="str">
        <f t="shared" si="20"/>
        <v>Sim</v>
      </c>
      <c r="K476" s="27">
        <v>45419</v>
      </c>
      <c r="L476" s="7"/>
      <c r="M476" s="7" t="s">
        <v>98</v>
      </c>
      <c r="N476" s="28">
        <v>1.2E-2</v>
      </c>
      <c r="O476" s="7" t="s">
        <v>99</v>
      </c>
      <c r="P476" s="29">
        <v>0.1</v>
      </c>
      <c r="Q476" s="108" t="s">
        <v>1704</v>
      </c>
      <c r="R476" s="30"/>
      <c r="S476" s="7" t="s">
        <v>163</v>
      </c>
      <c r="T476" s="7" t="s">
        <v>1705</v>
      </c>
      <c r="U476" s="7" t="s">
        <v>32</v>
      </c>
      <c r="V476" s="26" t="e">
        <f t="shared" ca="1" si="14"/>
        <v>#NAME?</v>
      </c>
      <c r="W476" s="7"/>
      <c r="X476" s="7" t="s">
        <v>26</v>
      </c>
      <c r="Y476" s="31" t="s">
        <v>165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1706</v>
      </c>
      <c r="C477" s="4" t="s">
        <v>1707</v>
      </c>
      <c r="D477" s="7" t="s">
        <v>18</v>
      </c>
      <c r="E477" s="7" t="s">
        <v>42</v>
      </c>
      <c r="F477" s="7" t="s">
        <v>90</v>
      </c>
      <c r="G477" s="7" t="e">
        <f t="shared" ca="1" si="13"/>
        <v>#NAME?</v>
      </c>
      <c r="H477" s="26" t="s">
        <v>161</v>
      </c>
      <c r="I477" s="26" t="s">
        <v>24</v>
      </c>
      <c r="J477" s="7" t="str">
        <f t="shared" si="20"/>
        <v>Não</v>
      </c>
      <c r="K477" s="27">
        <v>44913</v>
      </c>
      <c r="L477" s="27">
        <v>45293</v>
      </c>
      <c r="M477" s="7" t="s">
        <v>221</v>
      </c>
      <c r="N477" s="28">
        <v>1.4999999999999999E-2</v>
      </c>
      <c r="O477" s="7" t="s">
        <v>99</v>
      </c>
      <c r="P477" s="29">
        <v>0.1</v>
      </c>
      <c r="Q477" s="30"/>
      <c r="R477" s="30"/>
      <c r="S477" s="7" t="s">
        <v>163</v>
      </c>
      <c r="T477" s="7" t="s">
        <v>1708</v>
      </c>
      <c r="U477" s="7" t="s">
        <v>970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1709</v>
      </c>
      <c r="C478" s="4" t="s">
        <v>1710</v>
      </c>
      <c r="D478" s="7" t="s">
        <v>18</v>
      </c>
      <c r="E478" s="7" t="s">
        <v>19</v>
      </c>
      <c r="F478" s="7" t="s">
        <v>20</v>
      </c>
      <c r="G478" s="7" t="e">
        <f t="shared" ca="1" si="13"/>
        <v>#NAME?</v>
      </c>
      <c r="H478" s="26" t="s">
        <v>170</v>
      </c>
      <c r="I478" s="26" t="s">
        <v>24</v>
      </c>
      <c r="J478" s="7" t="str">
        <f t="shared" si="20"/>
        <v>Não</v>
      </c>
      <c r="K478" s="27">
        <v>45568</v>
      </c>
      <c r="L478" s="27"/>
      <c r="M478" s="7" t="s">
        <v>98</v>
      </c>
      <c r="N478" s="28">
        <v>1.2E-2</v>
      </c>
      <c r="O478" s="7" t="s">
        <v>99</v>
      </c>
      <c r="P478" s="29">
        <v>0.1</v>
      </c>
      <c r="Q478" s="30"/>
      <c r="R478" s="30"/>
      <c r="S478" s="7" t="s">
        <v>163</v>
      </c>
      <c r="T478" s="7" t="s">
        <v>1711</v>
      </c>
      <c r="U478" s="7" t="s">
        <v>77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1712</v>
      </c>
      <c r="C479" s="4" t="s">
        <v>1713</v>
      </c>
      <c r="D479" s="7" t="s">
        <v>159</v>
      </c>
      <c r="E479" s="7" t="s">
        <v>32</v>
      </c>
      <c r="F479" s="7" t="s">
        <v>1714</v>
      </c>
      <c r="G479" s="7" t="e">
        <f t="shared" ca="1" si="13"/>
        <v>#NAME?</v>
      </c>
      <c r="H479" s="26" t="s">
        <v>170</v>
      </c>
      <c r="I479" s="26" t="s">
        <v>24</v>
      </c>
      <c r="J479" s="7" t="str">
        <f t="shared" si="20"/>
        <v>Não</v>
      </c>
      <c r="K479" s="27">
        <v>45009</v>
      </c>
      <c r="L479" s="7"/>
      <c r="M479" s="7" t="s">
        <v>221</v>
      </c>
      <c r="N479" s="28">
        <v>1.4999999999999999E-2</v>
      </c>
      <c r="O479" s="7" t="s">
        <v>99</v>
      </c>
      <c r="P479" s="29">
        <v>0.1</v>
      </c>
      <c r="Q479" s="30"/>
      <c r="R479" s="30"/>
      <c r="S479" s="7" t="s">
        <v>163</v>
      </c>
      <c r="T479" s="7" t="s">
        <v>1715</v>
      </c>
      <c r="U479" s="7" t="s">
        <v>32</v>
      </c>
      <c r="V479" s="26" t="e">
        <f t="shared" ca="1" si="14"/>
        <v>#NAME?</v>
      </c>
      <c r="W479" s="7"/>
      <c r="X479" s="7"/>
      <c r="Y479" s="31" t="s">
        <v>165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1716</v>
      </c>
      <c r="C480" s="4" t="s">
        <v>1717</v>
      </c>
      <c r="D480" s="7" t="s">
        <v>18</v>
      </c>
      <c r="E480" s="7" t="s">
        <v>42</v>
      </c>
      <c r="F480" s="7" t="s">
        <v>90</v>
      </c>
      <c r="G480" s="7" t="e">
        <f t="shared" ca="1" si="13"/>
        <v>#NAME?</v>
      </c>
      <c r="H480" s="26" t="s">
        <v>170</v>
      </c>
      <c r="I480" s="26" t="s">
        <v>24</v>
      </c>
      <c r="J480" s="7" t="str">
        <f t="shared" si="20"/>
        <v>Não</v>
      </c>
      <c r="K480" s="27">
        <v>45225</v>
      </c>
      <c r="L480" s="7"/>
      <c r="M480" s="7" t="s">
        <v>23</v>
      </c>
      <c r="N480" s="28">
        <v>1.2E-2</v>
      </c>
      <c r="O480" s="7" t="s">
        <v>24</v>
      </c>
      <c r="P480" s="29">
        <v>0</v>
      </c>
      <c r="Q480" s="39"/>
      <c r="R480" s="30"/>
      <c r="S480" s="7" t="s">
        <v>163</v>
      </c>
      <c r="T480" s="7" t="s">
        <v>1718</v>
      </c>
      <c r="U480" s="7" t="s">
        <v>42</v>
      </c>
      <c r="V480" s="26" t="e">
        <f t="shared" ca="1" si="14"/>
        <v>#NAME?</v>
      </c>
      <c r="W480" s="7"/>
      <c r="X480" s="7"/>
      <c r="Y480" s="31" t="s">
        <v>165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1719</v>
      </c>
      <c r="C481" s="4" t="s">
        <v>1720</v>
      </c>
      <c r="D481" s="7" t="s">
        <v>18</v>
      </c>
      <c r="E481" s="7" t="s">
        <v>42</v>
      </c>
      <c r="F481" s="7" t="s">
        <v>48</v>
      </c>
      <c r="G481" s="7" t="e">
        <f t="shared" ca="1" si="13"/>
        <v>#NAME?</v>
      </c>
      <c r="H481" s="26" t="s">
        <v>170</v>
      </c>
      <c r="I481" s="26" t="s">
        <v>24</v>
      </c>
      <c r="J481" s="7" t="str">
        <f t="shared" si="20"/>
        <v>Não</v>
      </c>
      <c r="K481" s="27">
        <v>45265</v>
      </c>
      <c r="L481" s="7"/>
      <c r="M481" s="7" t="s">
        <v>23</v>
      </c>
      <c r="N481" s="28">
        <v>1.2E-2</v>
      </c>
      <c r="O481" s="7" t="s">
        <v>24</v>
      </c>
      <c r="P481" s="29">
        <v>0</v>
      </c>
      <c r="Q481" s="39"/>
      <c r="R481" s="30"/>
      <c r="S481" s="7" t="s">
        <v>163</v>
      </c>
      <c r="T481" s="7" t="s">
        <v>1721</v>
      </c>
      <c r="U481" s="7" t="s">
        <v>42</v>
      </c>
      <c r="V481" s="26" t="e">
        <f t="shared" ca="1" si="14"/>
        <v>#NAME?</v>
      </c>
      <c r="W481" s="7"/>
      <c r="X481" s="7"/>
      <c r="Y481" s="31" t="s">
        <v>165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1722</v>
      </c>
      <c r="C482" s="4" t="s">
        <v>1723</v>
      </c>
      <c r="D482" s="7" t="s">
        <v>31</v>
      </c>
      <c r="E482" s="7" t="s">
        <v>32</v>
      </c>
      <c r="F482" s="7" t="s">
        <v>216</v>
      </c>
      <c r="G482" s="7" t="e">
        <f t="shared" ca="1" si="13"/>
        <v>#NAME?</v>
      </c>
      <c r="H482" s="26" t="s">
        <v>170</v>
      </c>
      <c r="I482" s="26" t="s">
        <v>24</v>
      </c>
      <c r="J482" s="7" t="str">
        <f t="shared" si="20"/>
        <v>Não</v>
      </c>
      <c r="K482" s="27">
        <v>45614</v>
      </c>
      <c r="L482" s="7"/>
      <c r="M482" s="7" t="s">
        <v>190</v>
      </c>
      <c r="N482" s="28">
        <v>0</v>
      </c>
      <c r="O482" s="7" t="s">
        <v>24</v>
      </c>
      <c r="P482" s="29">
        <v>0</v>
      </c>
      <c r="Q482" s="39"/>
      <c r="R482" s="30"/>
      <c r="S482" s="7" t="s">
        <v>163</v>
      </c>
      <c r="T482" s="7" t="s">
        <v>1724</v>
      </c>
      <c r="U482" s="7" t="s">
        <v>32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1725</v>
      </c>
      <c r="C483" s="4" t="s">
        <v>1726</v>
      </c>
      <c r="D483" s="7" t="s">
        <v>159</v>
      </c>
      <c r="E483" s="7" t="s">
        <v>32</v>
      </c>
      <c r="F483" s="7" t="s">
        <v>1010</v>
      </c>
      <c r="G483" s="7" t="e">
        <f t="shared" ca="1" si="13"/>
        <v>#NAME?</v>
      </c>
      <c r="H483" s="26" t="s">
        <v>161</v>
      </c>
      <c r="I483" s="26" t="s">
        <v>24</v>
      </c>
      <c r="J483" s="7" t="str">
        <f t="shared" si="20"/>
        <v>Não</v>
      </c>
      <c r="K483" s="27">
        <v>45098</v>
      </c>
      <c r="L483" s="27">
        <v>45449</v>
      </c>
      <c r="M483" s="7" t="s">
        <v>227</v>
      </c>
      <c r="N483" s="28">
        <v>2E-3</v>
      </c>
      <c r="O483" s="7" t="s">
        <v>201</v>
      </c>
      <c r="P483" s="29">
        <v>0.2</v>
      </c>
      <c r="Q483" s="30"/>
      <c r="R483" s="30" t="s">
        <v>345</v>
      </c>
      <c r="S483" s="7" t="s">
        <v>163</v>
      </c>
      <c r="T483" s="7" t="s">
        <v>1727</v>
      </c>
      <c r="U483" s="7" t="s">
        <v>32</v>
      </c>
      <c r="V483" s="26" t="e">
        <f t="shared" ca="1" si="14"/>
        <v>#NAME?</v>
      </c>
      <c r="W483" s="7"/>
      <c r="X483" s="7"/>
      <c r="Y483" s="31" t="s">
        <v>489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84</v>
      </c>
      <c r="C484" s="4" t="s">
        <v>85</v>
      </c>
      <c r="D484" s="7" t="s">
        <v>18</v>
      </c>
      <c r="E484" s="7" t="s">
        <v>19</v>
      </c>
      <c r="F484" s="7" t="s">
        <v>72</v>
      </c>
      <c r="G484" s="7" t="e">
        <f t="shared" ca="1" si="13"/>
        <v>#NAME?</v>
      </c>
      <c r="H484" s="26" t="s">
        <v>179</v>
      </c>
      <c r="I484" s="26" t="s">
        <v>613</v>
      </c>
      <c r="J484" s="7" t="str">
        <f t="shared" si="20"/>
        <v>Não</v>
      </c>
      <c r="K484" s="27">
        <v>45075</v>
      </c>
      <c r="L484" s="7"/>
      <c r="M484" s="7" t="s">
        <v>221</v>
      </c>
      <c r="N484" s="28">
        <v>1.4999999999999999E-2</v>
      </c>
      <c r="O484" s="7" t="s">
        <v>99</v>
      </c>
      <c r="P484" s="29">
        <v>0.1</v>
      </c>
      <c r="Q484" s="30"/>
      <c r="R484" s="30"/>
      <c r="S484" s="7" t="s">
        <v>163</v>
      </c>
      <c r="T484" s="7" t="s">
        <v>1728</v>
      </c>
      <c r="U484" s="7" t="s">
        <v>77</v>
      </c>
      <c r="V484" s="26" t="e">
        <f t="shared" ca="1" si="14"/>
        <v>#NAME?</v>
      </c>
      <c r="W484" s="7"/>
      <c r="X484" s="7"/>
      <c r="Y484" s="31" t="s">
        <v>165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1729</v>
      </c>
      <c r="C485" s="4" t="s">
        <v>1730</v>
      </c>
      <c r="D485" s="7" t="s">
        <v>18</v>
      </c>
      <c r="E485" s="7" t="s">
        <v>32</v>
      </c>
      <c r="F485" s="7" t="s">
        <v>220</v>
      </c>
      <c r="G485" s="7" t="e">
        <f t="shared" ca="1" si="13"/>
        <v>#NAME?</v>
      </c>
      <c r="H485" s="26" t="s">
        <v>170</v>
      </c>
      <c r="I485" s="26" t="s">
        <v>24</v>
      </c>
      <c r="J485" s="7" t="str">
        <f t="shared" si="20"/>
        <v>Não</v>
      </c>
      <c r="K485" s="27">
        <v>45139</v>
      </c>
      <c r="L485" s="7"/>
      <c r="M485" s="7" t="s">
        <v>23</v>
      </c>
      <c r="N485" s="28">
        <v>7.0000000000000001E-3</v>
      </c>
      <c r="O485" s="7" t="s">
        <v>24</v>
      </c>
      <c r="P485" s="29">
        <v>0</v>
      </c>
      <c r="Q485" s="25"/>
      <c r="R485" s="13" t="s">
        <v>806</v>
      </c>
      <c r="S485" s="7" t="s">
        <v>163</v>
      </c>
      <c r="T485" s="7" t="s">
        <v>1731</v>
      </c>
      <c r="U485" s="7" t="s">
        <v>42</v>
      </c>
      <c r="V485" s="26" t="e">
        <f t="shared" ca="1" si="14"/>
        <v>#NAME?</v>
      </c>
      <c r="W485" s="7"/>
      <c r="X485" s="7" t="s">
        <v>26</v>
      </c>
      <c r="Y485" s="31" t="s">
        <v>165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3" t="s">
        <v>1729</v>
      </c>
      <c r="C486" s="4" t="s">
        <v>1732</v>
      </c>
      <c r="D486" s="7" t="s">
        <v>18</v>
      </c>
      <c r="E486" s="7" t="s">
        <v>32</v>
      </c>
      <c r="F486" s="7" t="s">
        <v>220</v>
      </c>
      <c r="G486" s="7" t="e">
        <f t="shared" ca="1" si="13"/>
        <v>#NAME?</v>
      </c>
      <c r="H486" s="26" t="s">
        <v>300</v>
      </c>
      <c r="I486" s="26" t="s">
        <v>24</v>
      </c>
      <c r="J486" s="7" t="str">
        <f t="shared" si="20"/>
        <v>Não</v>
      </c>
      <c r="K486" s="27">
        <v>45693</v>
      </c>
      <c r="L486" s="7"/>
      <c r="M486" s="7" t="s">
        <v>955</v>
      </c>
      <c r="N486" s="28">
        <v>0.02</v>
      </c>
      <c r="O486" s="7" t="s">
        <v>201</v>
      </c>
      <c r="P486" s="29">
        <v>0.2</v>
      </c>
      <c r="Q486" s="25"/>
      <c r="R486" s="45"/>
      <c r="S486" s="7" t="s">
        <v>163</v>
      </c>
      <c r="T486" s="7" t="s">
        <v>1731</v>
      </c>
      <c r="U486" s="7" t="s">
        <v>42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1733</v>
      </c>
      <c r="C487" s="4" t="s">
        <v>1734</v>
      </c>
      <c r="D487" s="7" t="s">
        <v>18</v>
      </c>
      <c r="E487" s="7" t="s">
        <v>42</v>
      </c>
      <c r="F487" s="7" t="s">
        <v>52</v>
      </c>
      <c r="G487" s="7" t="e">
        <f t="shared" ca="1" si="13"/>
        <v>#NAME?</v>
      </c>
      <c r="H487" s="26" t="s">
        <v>170</v>
      </c>
      <c r="I487" s="26" t="s">
        <v>24</v>
      </c>
      <c r="J487" s="7" t="str">
        <f t="shared" si="20"/>
        <v>Sim</v>
      </c>
      <c r="K487" s="27">
        <v>45168</v>
      </c>
      <c r="L487" s="27"/>
      <c r="M487" s="7" t="s">
        <v>23</v>
      </c>
      <c r="N487" s="28">
        <v>0.01</v>
      </c>
      <c r="O487" s="7" t="s">
        <v>24</v>
      </c>
      <c r="P487" s="29">
        <v>0</v>
      </c>
      <c r="Q487" s="30" t="s">
        <v>1735</v>
      </c>
      <c r="R487" s="30"/>
      <c r="S487" s="7" t="s">
        <v>163</v>
      </c>
      <c r="T487" s="7" t="s">
        <v>1736</v>
      </c>
      <c r="U487" s="7" t="s">
        <v>42</v>
      </c>
      <c r="V487" s="26" t="e">
        <f t="shared" ca="1" si="14"/>
        <v>#NAME?</v>
      </c>
      <c r="W487" s="7"/>
      <c r="X487" s="7"/>
      <c r="Y487" s="31" t="s">
        <v>165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3" t="s">
        <v>1737</v>
      </c>
      <c r="C488" s="4" t="s">
        <v>1738</v>
      </c>
      <c r="D488" s="7" t="s">
        <v>18</v>
      </c>
      <c r="E488" s="7" t="s">
        <v>19</v>
      </c>
      <c r="F488" s="7" t="s">
        <v>72</v>
      </c>
      <c r="G488" s="7" t="e">
        <f t="shared" ca="1" si="13"/>
        <v>#NAME?</v>
      </c>
      <c r="H488" s="26" t="s">
        <v>179</v>
      </c>
      <c r="I488" s="26" t="s">
        <v>180</v>
      </c>
      <c r="J488" s="7" t="str">
        <f t="shared" si="20"/>
        <v>Não</v>
      </c>
      <c r="K488" s="27">
        <v>45163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94"/>
      <c r="R488" s="30" t="s">
        <v>1739</v>
      </c>
      <c r="S488" s="7" t="s">
        <v>163</v>
      </c>
      <c r="T488" s="7" t="s">
        <v>1740</v>
      </c>
      <c r="U488" s="7" t="s">
        <v>77</v>
      </c>
      <c r="V488" s="26" t="e">
        <f t="shared" ca="1" si="14"/>
        <v>#NAME?</v>
      </c>
      <c r="W488" s="7"/>
      <c r="X488" s="7"/>
      <c r="Y488" s="31" t="s">
        <v>165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1741</v>
      </c>
      <c r="C489" s="4" t="s">
        <v>1742</v>
      </c>
      <c r="D489" s="7" t="s">
        <v>18</v>
      </c>
      <c r="E489" s="7" t="s">
        <v>19</v>
      </c>
      <c r="F489" s="7" t="s">
        <v>72</v>
      </c>
      <c r="G489" s="7" t="e">
        <f t="shared" ca="1" si="13"/>
        <v>#NAME?</v>
      </c>
      <c r="H489" s="26" t="s">
        <v>170</v>
      </c>
      <c r="I489" s="26" t="s">
        <v>24</v>
      </c>
      <c r="J489" s="7" t="str">
        <f t="shared" si="20"/>
        <v>Não</v>
      </c>
      <c r="K489" s="27">
        <v>45163</v>
      </c>
      <c r="L489" s="27"/>
      <c r="M489" s="7" t="s">
        <v>23</v>
      </c>
      <c r="N489" s="28">
        <v>1.2E-2</v>
      </c>
      <c r="O489" s="7" t="s">
        <v>24</v>
      </c>
      <c r="P489" s="29">
        <v>0</v>
      </c>
      <c r="Q489" s="30"/>
      <c r="R489" s="30" t="s">
        <v>1743</v>
      </c>
      <c r="S489" s="7" t="s">
        <v>163</v>
      </c>
      <c r="T489" s="7" t="s">
        <v>1744</v>
      </c>
      <c r="U489" s="7" t="s">
        <v>77</v>
      </c>
      <c r="V489" s="26" t="e">
        <f t="shared" ca="1" si="14"/>
        <v>#NAME?</v>
      </c>
      <c r="W489" s="7"/>
      <c r="X489" s="7"/>
      <c r="Y489" s="31" t="s">
        <v>165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1745</v>
      </c>
      <c r="C490" s="4" t="s">
        <v>1746</v>
      </c>
      <c r="D490" s="7" t="s">
        <v>18</v>
      </c>
      <c r="E490" s="7" t="s">
        <v>32</v>
      </c>
      <c r="F490" s="7" t="s">
        <v>220</v>
      </c>
      <c r="G490" s="7" t="e">
        <f t="shared" ca="1" si="13"/>
        <v>#NAME?</v>
      </c>
      <c r="H490" s="26" t="s">
        <v>179</v>
      </c>
      <c r="I490" s="26" t="s">
        <v>180</v>
      </c>
      <c r="J490" s="7" t="str">
        <f t="shared" si="20"/>
        <v>Não</v>
      </c>
      <c r="K490" s="27">
        <v>45043</v>
      </c>
      <c r="L490" s="7"/>
      <c r="M490" s="7" t="s">
        <v>23</v>
      </c>
      <c r="N490" s="28">
        <v>7.0000000000000001E-3</v>
      </c>
      <c r="O490" s="7" t="s">
        <v>24</v>
      </c>
      <c r="P490" s="29">
        <v>0</v>
      </c>
      <c r="Q490" s="25"/>
      <c r="R490" s="30" t="s">
        <v>1747</v>
      </c>
      <c r="S490" s="7" t="s">
        <v>207</v>
      </c>
      <c r="T490" s="7" t="s">
        <v>1748</v>
      </c>
      <c r="U490" s="7" t="s">
        <v>32</v>
      </c>
      <c r="V490" s="26" t="e">
        <f t="shared" ca="1" si="14"/>
        <v>#NAME?</v>
      </c>
      <c r="W490" s="7"/>
      <c r="X490" s="7"/>
      <c r="Y490" s="31" t="s">
        <v>279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1749</v>
      </c>
      <c r="C491" s="4" t="s">
        <v>1750</v>
      </c>
      <c r="D491" s="7" t="s">
        <v>159</v>
      </c>
      <c r="E491" s="7" t="s">
        <v>32</v>
      </c>
      <c r="F491" s="7" t="s">
        <v>545</v>
      </c>
      <c r="G491" s="7" t="e">
        <f t="shared" ca="1" si="13"/>
        <v>#NAME?</v>
      </c>
      <c r="H491" s="26" t="s">
        <v>161</v>
      </c>
      <c r="I491" s="26" t="s">
        <v>24</v>
      </c>
      <c r="J491" s="7" t="str">
        <f t="shared" si="20"/>
        <v>Não</v>
      </c>
      <c r="K491" s="27">
        <v>45125</v>
      </c>
      <c r="L491" s="27">
        <v>45513</v>
      </c>
      <c r="M491" s="7" t="s">
        <v>45</v>
      </c>
      <c r="N491" s="28">
        <v>8.5000000000000006E-3</v>
      </c>
      <c r="O491" s="7" t="s">
        <v>24</v>
      </c>
      <c r="P491" s="29">
        <v>0</v>
      </c>
      <c r="Q491" s="25"/>
      <c r="R491" s="30" t="s">
        <v>778</v>
      </c>
      <c r="S491" s="7" t="s">
        <v>163</v>
      </c>
      <c r="T491" s="7" t="s">
        <v>1751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1752</v>
      </c>
      <c r="C492" s="4" t="s">
        <v>1753</v>
      </c>
      <c r="D492" s="7" t="s">
        <v>81</v>
      </c>
      <c r="E492" s="7" t="s">
        <v>19</v>
      </c>
      <c r="F492" s="7" t="s">
        <v>204</v>
      </c>
      <c r="G492" s="7" t="e">
        <f t="shared" ca="1" si="13"/>
        <v>#NAME?</v>
      </c>
      <c r="H492" s="26" t="s">
        <v>170</v>
      </c>
      <c r="I492" s="26" t="s">
        <v>24</v>
      </c>
      <c r="J492" s="7" t="str">
        <f t="shared" si="20"/>
        <v>Não</v>
      </c>
      <c r="K492" s="27">
        <v>45636</v>
      </c>
      <c r="L492" s="27"/>
      <c r="M492" s="7" t="s">
        <v>23</v>
      </c>
      <c r="N492" s="28">
        <v>1.2E-2</v>
      </c>
      <c r="O492" s="7" t="s">
        <v>24</v>
      </c>
      <c r="P492" s="29">
        <v>0</v>
      </c>
      <c r="Q492" s="25"/>
      <c r="R492" s="30"/>
      <c r="S492" s="7" t="s">
        <v>163</v>
      </c>
      <c r="T492" s="7" t="s">
        <v>1754</v>
      </c>
      <c r="U492" s="7" t="s">
        <v>209</v>
      </c>
      <c r="V492" s="26" t="e">
        <f t="shared" ca="1" si="14"/>
        <v>#NAME?</v>
      </c>
      <c r="W492" s="7"/>
      <c r="X492" s="7" t="s">
        <v>26</v>
      </c>
      <c r="Y492" s="31"/>
      <c r="Z492" s="32"/>
      <c r="AA492" s="49">
        <v>45636</v>
      </c>
      <c r="AB492" s="34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1755</v>
      </c>
      <c r="C493" s="4" t="s">
        <v>1756</v>
      </c>
      <c r="D493" s="7" t="s">
        <v>18</v>
      </c>
      <c r="E493" s="7" t="s">
        <v>42</v>
      </c>
      <c r="F493" s="7" t="s">
        <v>308</v>
      </c>
      <c r="G493" s="7" t="e">
        <f t="shared" ca="1" si="13"/>
        <v>#NAME?</v>
      </c>
      <c r="H493" s="26" t="s">
        <v>179</v>
      </c>
      <c r="I493" s="26" t="s">
        <v>180</v>
      </c>
      <c r="J493" s="7" t="str">
        <f t="shared" si="20"/>
        <v>Não</v>
      </c>
      <c r="K493" s="27">
        <v>44896</v>
      </c>
      <c r="L493" s="7"/>
      <c r="M493" s="7" t="s">
        <v>98</v>
      </c>
      <c r="N493" s="28">
        <v>1.2E-2</v>
      </c>
      <c r="O493" s="7" t="s">
        <v>99</v>
      </c>
      <c r="P493" s="29">
        <v>0.1</v>
      </c>
      <c r="Q493" s="25"/>
      <c r="R493" s="30" t="s">
        <v>1757</v>
      </c>
      <c r="S493" s="7" t="s">
        <v>163</v>
      </c>
      <c r="T493" s="7" t="s">
        <v>1758</v>
      </c>
      <c r="U493" s="7" t="s">
        <v>42</v>
      </c>
      <c r="V493" s="26" t="e">
        <f t="shared" ca="1" si="14"/>
        <v>#NAME?</v>
      </c>
      <c r="W493" s="7"/>
      <c r="X493" s="7"/>
      <c r="Y493" s="31" t="s">
        <v>279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14" t="s">
        <v>1759</v>
      </c>
      <c r="C494" s="4" t="s">
        <v>1760</v>
      </c>
      <c r="D494" s="7" t="s">
        <v>18</v>
      </c>
      <c r="E494" s="7" t="s">
        <v>19</v>
      </c>
      <c r="F494" s="7" t="s">
        <v>72</v>
      </c>
      <c r="G494" s="7" t="e">
        <f t="shared" ca="1" si="13"/>
        <v>#NAME?</v>
      </c>
      <c r="H494" s="26" t="s">
        <v>179</v>
      </c>
      <c r="I494" s="26" t="s">
        <v>180</v>
      </c>
      <c r="J494" s="7" t="str">
        <f t="shared" si="20"/>
        <v>Sim</v>
      </c>
      <c r="K494" s="27">
        <v>45163</v>
      </c>
      <c r="L494" s="27"/>
      <c r="M494" s="7" t="s">
        <v>221</v>
      </c>
      <c r="N494" s="28">
        <v>1.4999999999999999E-2</v>
      </c>
      <c r="O494" s="7" t="s">
        <v>99</v>
      </c>
      <c r="P494" s="29">
        <v>0.1</v>
      </c>
      <c r="Q494" s="30" t="s">
        <v>1761</v>
      </c>
      <c r="R494" s="152"/>
      <c r="S494" s="7" t="s">
        <v>163</v>
      </c>
      <c r="T494" s="7" t="s">
        <v>1762</v>
      </c>
      <c r="U494" s="7" t="s">
        <v>77</v>
      </c>
      <c r="V494" s="26" t="e">
        <f t="shared" ca="1" si="14"/>
        <v>#NAME?</v>
      </c>
      <c r="W494" s="7"/>
      <c r="X494" s="7"/>
      <c r="Y494" s="31" t="s">
        <v>165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4" t="s">
        <v>1763</v>
      </c>
      <c r="C495" s="4" t="s">
        <v>1764</v>
      </c>
      <c r="D495" s="7" t="s">
        <v>18</v>
      </c>
      <c r="E495" s="7" t="s">
        <v>19</v>
      </c>
      <c r="F495" s="7" t="s">
        <v>72</v>
      </c>
      <c r="G495" s="7" t="e">
        <f t="shared" ca="1" si="13"/>
        <v>#NAME?</v>
      </c>
      <c r="H495" s="26" t="s">
        <v>161</v>
      </c>
      <c r="I495" s="26" t="s">
        <v>24</v>
      </c>
      <c r="J495" s="7" t="str">
        <f t="shared" si="20"/>
        <v>Não</v>
      </c>
      <c r="K495" s="27">
        <v>45000</v>
      </c>
      <c r="L495" s="27">
        <v>45401</v>
      </c>
      <c r="M495" s="7" t="s">
        <v>23</v>
      </c>
      <c r="N495" s="28">
        <v>1.2E-2</v>
      </c>
      <c r="O495" s="7" t="s">
        <v>24</v>
      </c>
      <c r="P495" s="29">
        <v>0</v>
      </c>
      <c r="Q495" s="94"/>
      <c r="R495" s="94"/>
      <c r="S495" s="7" t="s">
        <v>163</v>
      </c>
      <c r="T495" s="7" t="s">
        <v>1762</v>
      </c>
      <c r="U495" s="7" t="s">
        <v>77</v>
      </c>
      <c r="V495" s="26" t="e">
        <f t="shared" ca="1" si="14"/>
        <v>#NAME?</v>
      </c>
      <c r="W495" s="7"/>
      <c r="X495" s="7"/>
      <c r="Y495" s="31" t="s">
        <v>165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14" t="s">
        <v>1765</v>
      </c>
      <c r="C496" s="4" t="s">
        <v>1766</v>
      </c>
      <c r="D496" s="7" t="s">
        <v>159</v>
      </c>
      <c r="E496" s="7" t="s">
        <v>32</v>
      </c>
      <c r="F496" s="7" t="s">
        <v>545</v>
      </c>
      <c r="G496" s="7" t="e">
        <f t="shared" ca="1" si="13"/>
        <v>#NAME?</v>
      </c>
      <c r="H496" s="26" t="s">
        <v>161</v>
      </c>
      <c r="I496" s="26" t="s">
        <v>24</v>
      </c>
      <c r="J496" s="7" t="s">
        <v>1273</v>
      </c>
      <c r="K496" s="27">
        <v>45125</v>
      </c>
      <c r="L496" s="27">
        <v>45566</v>
      </c>
      <c r="M496" s="7" t="s">
        <v>45</v>
      </c>
      <c r="N496" s="28">
        <v>8.5000000000000006E-3</v>
      </c>
      <c r="O496" s="7" t="s">
        <v>24</v>
      </c>
      <c r="P496" s="29">
        <v>0</v>
      </c>
      <c r="Q496" s="94"/>
      <c r="R496" s="94" t="s">
        <v>778</v>
      </c>
      <c r="S496" s="7" t="s">
        <v>163</v>
      </c>
      <c r="T496" s="7" t="s">
        <v>1767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1768</v>
      </c>
      <c r="C497" s="4" t="s">
        <v>1769</v>
      </c>
      <c r="D497" s="7" t="s">
        <v>18</v>
      </c>
      <c r="E497" s="7" t="s">
        <v>32</v>
      </c>
      <c r="F497" s="7" t="s">
        <v>409</v>
      </c>
      <c r="G497" s="7" t="e">
        <f t="shared" ca="1" si="13"/>
        <v>#NAME?</v>
      </c>
      <c r="H497" s="26" t="s">
        <v>179</v>
      </c>
      <c r="I497" s="26" t="s">
        <v>265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153"/>
      <c r="R497" s="94"/>
      <c r="S497" s="7" t="s">
        <v>163</v>
      </c>
      <c r="T497" s="7" t="s">
        <v>1770</v>
      </c>
      <c r="U497" s="7" t="s">
        <v>32</v>
      </c>
      <c r="V497" s="26" t="e">
        <f t="shared" ca="1" si="14"/>
        <v>#NAME?</v>
      </c>
      <c r="W497" s="7"/>
      <c r="X497" s="7"/>
      <c r="Y497" s="31" t="s">
        <v>279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1771</v>
      </c>
      <c r="C498" s="4" t="s">
        <v>1772</v>
      </c>
      <c r="D498" s="7" t="s">
        <v>159</v>
      </c>
      <c r="E498" s="7" t="s">
        <v>32</v>
      </c>
      <c r="F498" s="7" t="s">
        <v>545</v>
      </c>
      <c r="G498" s="7" t="e">
        <f t="shared" ca="1" si="13"/>
        <v>#NAME?</v>
      </c>
      <c r="H498" s="26" t="s">
        <v>161</v>
      </c>
      <c r="I498" s="26" t="s">
        <v>24</v>
      </c>
      <c r="J498" s="7" t="str">
        <f t="shared" si="21"/>
        <v>Não</v>
      </c>
      <c r="K498" s="27">
        <v>45168</v>
      </c>
      <c r="L498" s="27">
        <v>45505</v>
      </c>
      <c r="M498" s="7" t="s">
        <v>23</v>
      </c>
      <c r="N498" s="28">
        <v>5.0000000000000001E-3</v>
      </c>
      <c r="O498" s="7" t="s">
        <v>24</v>
      </c>
      <c r="P498" s="29">
        <v>0</v>
      </c>
      <c r="Q498" s="30"/>
      <c r="R498" s="30" t="s">
        <v>837</v>
      </c>
      <c r="S498" s="7" t="s">
        <v>163</v>
      </c>
      <c r="T498" s="7" t="s">
        <v>1773</v>
      </c>
      <c r="U498" s="7" t="s">
        <v>32</v>
      </c>
      <c r="V498" s="26" t="e">
        <f t="shared" ca="1" si="14"/>
        <v>#NAME?</v>
      </c>
      <c r="W498" s="7"/>
      <c r="X498" s="7"/>
      <c r="Y498" s="31" t="s">
        <v>165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1774</v>
      </c>
      <c r="C499" s="4" t="s">
        <v>1775</v>
      </c>
      <c r="D499" s="7" t="s">
        <v>18</v>
      </c>
      <c r="E499" s="7" t="s">
        <v>32</v>
      </c>
      <c r="F499" s="7" t="s">
        <v>409</v>
      </c>
      <c r="G499" s="7" t="e">
        <f t="shared" ca="1" si="13"/>
        <v>#NAME?</v>
      </c>
      <c r="H499" s="26" t="s">
        <v>179</v>
      </c>
      <c r="I499" s="26" t="s">
        <v>265</v>
      </c>
      <c r="J499" s="7" t="str">
        <f t="shared" si="21"/>
        <v>Não</v>
      </c>
      <c r="K499" s="27">
        <v>44931</v>
      </c>
      <c r="L499" s="7"/>
      <c r="M499" s="4" t="s">
        <v>281</v>
      </c>
      <c r="N499" s="28">
        <v>2.5000000000000001E-2</v>
      </c>
      <c r="O499" s="7" t="s">
        <v>201</v>
      </c>
      <c r="P499" s="29">
        <v>0.2</v>
      </c>
      <c r="Q499" s="30"/>
      <c r="R499" s="94"/>
      <c r="S499" s="7" t="s">
        <v>163</v>
      </c>
      <c r="T499" s="7" t="s">
        <v>1776</v>
      </c>
      <c r="U499" s="7" t="s">
        <v>32</v>
      </c>
      <c r="V499" s="26" t="e">
        <f t="shared" ca="1" si="14"/>
        <v>#NAME?</v>
      </c>
      <c r="W499" s="7"/>
      <c r="X499" s="7"/>
      <c r="Y499" s="31" t="s">
        <v>165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1777</v>
      </c>
      <c r="C500" s="4" t="s">
        <v>1778</v>
      </c>
      <c r="D500" s="7" t="s">
        <v>18</v>
      </c>
      <c r="E500" s="7" t="s">
        <v>32</v>
      </c>
      <c r="F500" s="7" t="s">
        <v>409</v>
      </c>
      <c r="G500" s="7" t="e">
        <f t="shared" ca="1" si="13"/>
        <v>#NAME?</v>
      </c>
      <c r="H500" s="26" t="s">
        <v>179</v>
      </c>
      <c r="I500" s="26" t="s">
        <v>265</v>
      </c>
      <c r="J500" s="7" t="str">
        <f t="shared" si="21"/>
        <v>Não</v>
      </c>
      <c r="K500" s="27">
        <v>44931</v>
      </c>
      <c r="L500" s="7"/>
      <c r="M500" s="7" t="s">
        <v>23</v>
      </c>
      <c r="N500" s="28">
        <v>1.2E-2</v>
      </c>
      <c r="O500" s="7" t="s">
        <v>24</v>
      </c>
      <c r="P500" s="29">
        <v>0</v>
      </c>
      <c r="Q500" s="30"/>
      <c r="R500" s="94"/>
      <c r="S500" s="7" t="s">
        <v>163</v>
      </c>
      <c r="T500" s="7" t="s">
        <v>1776</v>
      </c>
      <c r="U500" s="7" t="s">
        <v>32</v>
      </c>
      <c r="V500" s="26" t="e">
        <f t="shared" ca="1" si="14"/>
        <v>#NAME?</v>
      </c>
      <c r="W500" s="7"/>
      <c r="X500" s="7"/>
      <c r="Y500" s="31" t="s">
        <v>165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1779</v>
      </c>
      <c r="C501" s="155" t="s">
        <v>1780</v>
      </c>
      <c r="D501" s="156" t="s">
        <v>159</v>
      </c>
      <c r="E501" s="156" t="s">
        <v>32</v>
      </c>
      <c r="F501" s="7" t="s">
        <v>545</v>
      </c>
      <c r="G501" s="7" t="e">
        <f t="shared" ca="1" si="13"/>
        <v>#NAME?</v>
      </c>
      <c r="H501" s="157" t="s">
        <v>161</v>
      </c>
      <c r="I501" s="26" t="s">
        <v>24</v>
      </c>
      <c r="J501" s="7" t="str">
        <f t="shared" si="21"/>
        <v>Não</v>
      </c>
      <c r="K501" s="158">
        <v>45125</v>
      </c>
      <c r="L501" s="158">
        <v>45513</v>
      </c>
      <c r="M501" s="156" t="s">
        <v>1115</v>
      </c>
      <c r="N501" s="159">
        <v>8.5000000000000006E-3</v>
      </c>
      <c r="O501" s="156" t="s">
        <v>24</v>
      </c>
      <c r="P501" s="160">
        <v>0</v>
      </c>
      <c r="Q501" s="30"/>
      <c r="R501" s="103" t="s">
        <v>778</v>
      </c>
      <c r="S501" s="156" t="s">
        <v>163</v>
      </c>
      <c r="T501" s="7" t="s">
        <v>1781</v>
      </c>
      <c r="U501" s="156" t="s">
        <v>32</v>
      </c>
      <c r="V501" s="26" t="e">
        <f t="shared" ca="1" si="14"/>
        <v>#NAME?</v>
      </c>
      <c r="W501" s="156"/>
      <c r="X501" s="156"/>
      <c r="Y501" s="161" t="s">
        <v>165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1782</v>
      </c>
      <c r="C502" s="4" t="s">
        <v>1783</v>
      </c>
      <c r="D502" s="7" t="s">
        <v>18</v>
      </c>
      <c r="E502" s="7" t="s">
        <v>42</v>
      </c>
      <c r="F502" s="7" t="s">
        <v>52</v>
      </c>
      <c r="G502" s="7" t="e">
        <f t="shared" ca="1" si="13"/>
        <v>#NAME?</v>
      </c>
      <c r="H502" s="26" t="s">
        <v>170</v>
      </c>
      <c r="I502" s="26" t="s">
        <v>24</v>
      </c>
      <c r="J502" s="7" t="str">
        <f t="shared" si="21"/>
        <v>Não</v>
      </c>
      <c r="K502" s="27">
        <v>44980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 t="s">
        <v>1784</v>
      </c>
      <c r="S502" s="7" t="s">
        <v>163</v>
      </c>
      <c r="T502" s="7" t="s">
        <v>1785</v>
      </c>
      <c r="U502" s="7" t="s">
        <v>42</v>
      </c>
      <c r="V502" s="26" t="e">
        <f t="shared" ca="1" si="14"/>
        <v>#NAME?</v>
      </c>
      <c r="W502" s="7"/>
      <c r="X502" s="7" t="s">
        <v>186</v>
      </c>
      <c r="Y502" s="31" t="s">
        <v>165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1786</v>
      </c>
      <c r="C503" s="4" t="s">
        <v>1787</v>
      </c>
      <c r="D503" s="7" t="s">
        <v>168</v>
      </c>
      <c r="E503" s="7" t="s">
        <v>42</v>
      </c>
      <c r="F503" s="7" t="s">
        <v>169</v>
      </c>
      <c r="G503" s="7" t="e">
        <f t="shared" ca="1" si="13"/>
        <v>#NAME?</v>
      </c>
      <c r="H503" s="26" t="s">
        <v>300</v>
      </c>
      <c r="I503" s="26" t="s">
        <v>24</v>
      </c>
      <c r="J503" s="7" t="str">
        <f t="shared" si="21"/>
        <v>Não</v>
      </c>
      <c r="K503" s="27">
        <v>45681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/>
      <c r="R503" s="30"/>
      <c r="S503" s="7" t="s">
        <v>163</v>
      </c>
      <c r="T503" s="7" t="s">
        <v>1788</v>
      </c>
      <c r="U503" s="7" t="s">
        <v>42</v>
      </c>
      <c r="V503" s="26" t="e">
        <f t="shared" ca="1" si="14"/>
        <v>#NAME?</v>
      </c>
      <c r="W503" s="7"/>
      <c r="X503" s="7" t="s">
        <v>186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1789</v>
      </c>
      <c r="C504" s="4" t="s">
        <v>1790</v>
      </c>
      <c r="D504" s="7" t="s">
        <v>18</v>
      </c>
      <c r="E504" s="7" t="s">
        <v>42</v>
      </c>
      <c r="F504" s="7" t="s">
        <v>48</v>
      </c>
      <c r="G504" s="7" t="e">
        <f t="shared" ca="1" si="13"/>
        <v>#NAME?</v>
      </c>
      <c r="H504" s="26" t="s">
        <v>170</v>
      </c>
      <c r="I504" s="26" t="s">
        <v>24</v>
      </c>
      <c r="J504" s="7" t="s">
        <v>199</v>
      </c>
      <c r="K504" s="27">
        <v>45432</v>
      </c>
      <c r="L504" s="7"/>
      <c r="M504" s="7" t="s">
        <v>315</v>
      </c>
      <c r="N504" s="28">
        <v>0.01</v>
      </c>
      <c r="O504" s="7" t="s">
        <v>99</v>
      </c>
      <c r="P504" s="29">
        <v>0.1</v>
      </c>
      <c r="Q504" s="94"/>
      <c r="R504" s="94"/>
      <c r="S504" s="7" t="s">
        <v>163</v>
      </c>
      <c r="T504" s="7" t="s">
        <v>1791</v>
      </c>
      <c r="U504" s="7" t="s">
        <v>42</v>
      </c>
      <c r="V504" s="26" t="e">
        <f t="shared" ca="1" si="14"/>
        <v>#NAME?</v>
      </c>
      <c r="W504" s="7"/>
      <c r="X504" s="7"/>
      <c r="Y504" s="31" t="s">
        <v>165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1789</v>
      </c>
      <c r="C505" s="4" t="s">
        <v>1792</v>
      </c>
      <c r="D505" s="7" t="s">
        <v>18</v>
      </c>
      <c r="E505" s="7" t="s">
        <v>42</v>
      </c>
      <c r="F505" s="7" t="s">
        <v>48</v>
      </c>
      <c r="G505" s="7" t="e">
        <f t="shared" ca="1" si="13"/>
        <v>#NAME?</v>
      </c>
      <c r="H505" s="26" t="s">
        <v>179</v>
      </c>
      <c r="I505" s="26" t="s">
        <v>205</v>
      </c>
      <c r="J505" s="7" t="s">
        <v>199</v>
      </c>
      <c r="K505" s="27">
        <v>45398</v>
      </c>
      <c r="L505" s="7"/>
      <c r="M505" s="7" t="s">
        <v>665</v>
      </c>
      <c r="N505" s="28">
        <v>0</v>
      </c>
      <c r="O505" s="7" t="s">
        <v>24</v>
      </c>
      <c r="P505" s="29">
        <v>0</v>
      </c>
      <c r="Q505" s="94"/>
      <c r="R505" s="94"/>
      <c r="S505" s="7" t="s">
        <v>163</v>
      </c>
      <c r="T505" s="7" t="s">
        <v>1791</v>
      </c>
      <c r="U505" s="7" t="s">
        <v>42</v>
      </c>
      <c r="V505" s="26" t="e">
        <f t="shared" ca="1" si="14"/>
        <v>#NAME?</v>
      </c>
      <c r="W505" s="7"/>
      <c r="X505" s="7"/>
      <c r="Y505" s="31" t="s">
        <v>165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1793</v>
      </c>
      <c r="C506" s="53" t="s">
        <v>1794</v>
      </c>
      <c r="D506" s="7" t="s">
        <v>18</v>
      </c>
      <c r="E506" s="7" t="s">
        <v>19</v>
      </c>
      <c r="F506" s="7" t="s">
        <v>20</v>
      </c>
      <c r="G506" s="7" t="e">
        <f t="shared" ca="1" si="13"/>
        <v>#NAME?</v>
      </c>
      <c r="H506" s="26" t="s">
        <v>170</v>
      </c>
      <c r="I506" s="26" t="s">
        <v>24</v>
      </c>
      <c r="J506" s="7" t="str">
        <f t="shared" ref="J506:J561" si="22">IF(Q506=0,"Não","Sim")</f>
        <v>Não</v>
      </c>
      <c r="K506" s="27">
        <v>45083</v>
      </c>
      <c r="L506" s="27"/>
      <c r="M506" s="7" t="s">
        <v>221</v>
      </c>
      <c r="N506" s="28">
        <v>1.4999999999999999E-2</v>
      </c>
      <c r="O506" s="7" t="s">
        <v>99</v>
      </c>
      <c r="P506" s="29">
        <v>0.1</v>
      </c>
      <c r="Q506" s="30"/>
      <c r="R506" s="94"/>
      <c r="S506" s="7" t="s">
        <v>163</v>
      </c>
      <c r="T506" s="7" t="s">
        <v>1795</v>
      </c>
      <c r="U506" s="7" t="s">
        <v>209</v>
      </c>
      <c r="V506" s="26" t="e">
        <f t="shared" ca="1" si="14"/>
        <v>#NAME?</v>
      </c>
      <c r="W506" s="7"/>
      <c r="X506" s="7"/>
      <c r="Y506" s="31" t="s">
        <v>489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1793</v>
      </c>
      <c r="C507" s="59" t="s">
        <v>1796</v>
      </c>
      <c r="D507" s="7" t="s">
        <v>18</v>
      </c>
      <c r="E507" s="7" t="s">
        <v>19</v>
      </c>
      <c r="F507" s="7" t="s">
        <v>20</v>
      </c>
      <c r="G507" s="7" t="e">
        <f t="shared" ca="1" si="13"/>
        <v>#NAME?</v>
      </c>
      <c r="H507" s="26" t="s">
        <v>170</v>
      </c>
      <c r="I507" s="26" t="s">
        <v>24</v>
      </c>
      <c r="J507" s="7" t="str">
        <f t="shared" si="22"/>
        <v>Não</v>
      </c>
      <c r="K507" s="27">
        <v>45364</v>
      </c>
      <c r="L507" s="27"/>
      <c r="M507" s="7" t="s">
        <v>98</v>
      </c>
      <c r="N507" s="28">
        <v>1.2E-2</v>
      </c>
      <c r="O507" s="7" t="s">
        <v>99</v>
      </c>
      <c r="P507" s="29">
        <v>0.1</v>
      </c>
      <c r="Q507" s="94"/>
      <c r="R507" s="94"/>
      <c r="S507" s="7" t="s">
        <v>163</v>
      </c>
      <c r="T507" s="7" t="s">
        <v>1795</v>
      </c>
      <c r="U507" s="7" t="s">
        <v>209</v>
      </c>
      <c r="V507" s="26" t="e">
        <f t="shared" ca="1" si="14"/>
        <v>#NAME?</v>
      </c>
      <c r="W507" s="7"/>
      <c r="X507" s="7" t="s">
        <v>26</v>
      </c>
      <c r="Y507" s="31" t="s">
        <v>489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1797</v>
      </c>
      <c r="C508" s="4" t="s">
        <v>1798</v>
      </c>
      <c r="D508" s="7" t="s">
        <v>18</v>
      </c>
      <c r="E508" s="7" t="s">
        <v>42</v>
      </c>
      <c r="F508" s="7" t="s">
        <v>90</v>
      </c>
      <c r="G508" s="7" t="e">
        <f t="shared" ca="1" si="13"/>
        <v>#NAME?</v>
      </c>
      <c r="H508" s="26" t="s">
        <v>179</v>
      </c>
      <c r="I508" s="26" t="s">
        <v>180</v>
      </c>
      <c r="J508" s="7" t="str">
        <f t="shared" si="22"/>
        <v>Não</v>
      </c>
      <c r="K508" s="27">
        <v>45014</v>
      </c>
      <c r="L508" s="7"/>
      <c r="M508" s="7" t="s">
        <v>281</v>
      </c>
      <c r="N508" s="28">
        <v>2.5000000000000001E-2</v>
      </c>
      <c r="O508" s="7" t="s">
        <v>201</v>
      </c>
      <c r="P508" s="29">
        <v>0.2</v>
      </c>
      <c r="Q508" s="94"/>
      <c r="R508" s="94"/>
      <c r="S508" s="7" t="s">
        <v>163</v>
      </c>
      <c r="T508" s="7" t="s">
        <v>1799</v>
      </c>
      <c r="U508" s="7" t="s">
        <v>42</v>
      </c>
      <c r="V508" s="26" t="e">
        <f t="shared" ca="1" si="14"/>
        <v>#NAME?</v>
      </c>
      <c r="W508" s="7"/>
      <c r="X508" s="7"/>
      <c r="Y508" s="31" t="s">
        <v>165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1800</v>
      </c>
      <c r="C509" s="4" t="s">
        <v>1801</v>
      </c>
      <c r="D509" s="7" t="s">
        <v>31</v>
      </c>
      <c r="E509" s="7" t="s">
        <v>32</v>
      </c>
      <c r="F509" s="7" t="s">
        <v>216</v>
      </c>
      <c r="G509" s="7" t="e">
        <f t="shared" ca="1" si="13"/>
        <v>#NAME?</v>
      </c>
      <c r="H509" s="26" t="s">
        <v>170</v>
      </c>
      <c r="I509" s="26" t="s">
        <v>24</v>
      </c>
      <c r="J509" s="7" t="str">
        <f t="shared" si="22"/>
        <v>Não</v>
      </c>
      <c r="K509" s="27">
        <v>45504</v>
      </c>
      <c r="L509" s="7"/>
      <c r="M509" s="7" t="s">
        <v>98</v>
      </c>
      <c r="N509" s="28">
        <v>1.2E-2</v>
      </c>
      <c r="O509" s="7" t="s">
        <v>24</v>
      </c>
      <c r="P509" s="29">
        <v>0</v>
      </c>
      <c r="Q509" s="94"/>
      <c r="R509" s="94"/>
      <c r="S509" s="7" t="s">
        <v>163</v>
      </c>
      <c r="T509" s="7" t="s">
        <v>1802</v>
      </c>
      <c r="U509" s="7" t="s">
        <v>32</v>
      </c>
      <c r="V509" s="26" t="e">
        <f t="shared" ca="1" si="14"/>
        <v>#NAME?</v>
      </c>
      <c r="W509" s="7"/>
      <c r="X509" s="7" t="s">
        <v>39</v>
      </c>
      <c r="Y509" s="31" t="s">
        <v>165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1803</v>
      </c>
      <c r="C510" s="4" t="s">
        <v>1804</v>
      </c>
      <c r="D510" s="7" t="s">
        <v>18</v>
      </c>
      <c r="E510" s="7" t="s">
        <v>42</v>
      </c>
      <c r="F510" s="7" t="s">
        <v>48</v>
      </c>
      <c r="G510" s="7" t="e">
        <f t="shared" ca="1" si="13"/>
        <v>#NAME?</v>
      </c>
      <c r="H510" s="26" t="s">
        <v>170</v>
      </c>
      <c r="I510" s="26" t="s">
        <v>24</v>
      </c>
      <c r="J510" s="7" t="str">
        <f t="shared" si="22"/>
        <v>Não</v>
      </c>
      <c r="K510" s="27">
        <v>44974</v>
      </c>
      <c r="L510" s="7"/>
      <c r="M510" s="7" t="s">
        <v>23</v>
      </c>
      <c r="N510" s="28">
        <v>1.2E-2</v>
      </c>
      <c r="O510" s="7" t="s">
        <v>24</v>
      </c>
      <c r="P510" s="29">
        <v>0</v>
      </c>
      <c r="Q510" s="30"/>
      <c r="R510" s="30"/>
      <c r="S510" s="7" t="s">
        <v>163</v>
      </c>
      <c r="T510" s="7" t="s">
        <v>1805</v>
      </c>
      <c r="U510" s="7" t="s">
        <v>42</v>
      </c>
      <c r="V510" s="26" t="e">
        <f t="shared" ca="1" si="14"/>
        <v>#NAME?</v>
      </c>
      <c r="W510" s="7"/>
      <c r="X510" s="7"/>
      <c r="Y510" s="31" t="s">
        <v>279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1806</v>
      </c>
      <c r="C511" s="4" t="s">
        <v>1807</v>
      </c>
      <c r="D511" s="7" t="s">
        <v>18</v>
      </c>
      <c r="E511" s="7" t="s">
        <v>42</v>
      </c>
      <c r="F511" s="7" t="s">
        <v>48</v>
      </c>
      <c r="G511" s="7" t="e">
        <f t="shared" ca="1" si="13"/>
        <v>#NAME?</v>
      </c>
      <c r="H511" s="26" t="s">
        <v>170</v>
      </c>
      <c r="I511" s="26" t="s">
        <v>24</v>
      </c>
      <c r="J511" s="7" t="str">
        <f t="shared" si="22"/>
        <v>Sim</v>
      </c>
      <c r="K511" s="27">
        <v>45560</v>
      </c>
      <c r="L511" s="7"/>
      <c r="M511" s="7" t="s">
        <v>23</v>
      </c>
      <c r="N511" s="28">
        <v>1.2E-2</v>
      </c>
      <c r="O511" s="7" t="s">
        <v>24</v>
      </c>
      <c r="P511" s="29">
        <v>0</v>
      </c>
      <c r="Q511" s="30" t="s">
        <v>1808</v>
      </c>
      <c r="R511" s="30"/>
      <c r="S511" s="7" t="s">
        <v>163</v>
      </c>
      <c r="T511" s="7" t="s">
        <v>1809</v>
      </c>
      <c r="U511" s="7" t="s">
        <v>54</v>
      </c>
      <c r="V511" s="26" t="e">
        <f t="shared" ca="1" si="14"/>
        <v>#NAME?</v>
      </c>
      <c r="W511" s="7"/>
      <c r="X511" s="7" t="s">
        <v>26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1810</v>
      </c>
      <c r="C512" s="4" t="s">
        <v>1811</v>
      </c>
      <c r="D512" s="7" t="s">
        <v>18</v>
      </c>
      <c r="E512" s="7" t="s">
        <v>32</v>
      </c>
      <c r="F512" s="7" t="s">
        <v>299</v>
      </c>
      <c r="G512" s="7" t="e">
        <f t="shared" ca="1" si="13"/>
        <v>#NAME?</v>
      </c>
      <c r="H512" s="26" t="s">
        <v>179</v>
      </c>
      <c r="I512" s="26" t="s">
        <v>265</v>
      </c>
      <c r="J512" s="7" t="str">
        <f t="shared" si="22"/>
        <v>Não</v>
      </c>
      <c r="K512" s="27">
        <v>45348</v>
      </c>
      <c r="L512" s="7"/>
      <c r="M512" s="7" t="s">
        <v>221</v>
      </c>
      <c r="N512" s="28">
        <v>1.6E-2</v>
      </c>
      <c r="O512" s="7" t="s">
        <v>99</v>
      </c>
      <c r="P512" s="29">
        <v>0.2</v>
      </c>
      <c r="Q512" s="30"/>
      <c r="R512" s="30"/>
      <c r="S512" s="7" t="s">
        <v>163</v>
      </c>
      <c r="T512" s="7" t="s">
        <v>1812</v>
      </c>
      <c r="U512" s="7" t="s">
        <v>209</v>
      </c>
      <c r="V512" s="26" t="e">
        <f t="shared" ca="1" si="14"/>
        <v>#NAME?</v>
      </c>
      <c r="W512" s="7"/>
      <c r="X512" s="7"/>
      <c r="Y512" s="31" t="s">
        <v>165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1813</v>
      </c>
      <c r="C513" s="4" t="s">
        <v>1814</v>
      </c>
      <c r="D513" s="7" t="s">
        <v>159</v>
      </c>
      <c r="E513" s="7" t="s">
        <v>32</v>
      </c>
      <c r="F513" s="7" t="s">
        <v>160</v>
      </c>
      <c r="G513" s="7" t="e">
        <f t="shared" ref="G513:G767" ca="1" si="23">_xludf.IFS($BE$3:$BE$932&lt;=500000,"Breno",$BE$3:$BE$932&lt;=20000000,"Bruno",$BE$3:$BE$932="","")</f>
        <v>#NAME?</v>
      </c>
      <c r="H513" s="26" t="s">
        <v>161</v>
      </c>
      <c r="I513" s="26" t="s">
        <v>24</v>
      </c>
      <c r="J513" s="7" t="str">
        <f t="shared" si="22"/>
        <v>Não</v>
      </c>
      <c r="K513" s="27">
        <v>45125</v>
      </c>
      <c r="L513" s="27">
        <v>45505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837</v>
      </c>
      <c r="S513" s="7" t="s">
        <v>163</v>
      </c>
      <c r="T513" s="7" t="s">
        <v>1815</v>
      </c>
      <c r="U513" s="7" t="s">
        <v>1816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165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1817</v>
      </c>
      <c r="C514" s="4" t="s">
        <v>1818</v>
      </c>
      <c r="D514" s="7" t="s">
        <v>159</v>
      </c>
      <c r="E514" s="7" t="s">
        <v>32</v>
      </c>
      <c r="F514" s="7" t="s">
        <v>226</v>
      </c>
      <c r="G514" s="7" t="e">
        <f t="shared" ca="1" si="23"/>
        <v>#NAME?</v>
      </c>
      <c r="H514" s="26" t="s">
        <v>179</v>
      </c>
      <c r="I514" s="26" t="s">
        <v>205</v>
      </c>
      <c r="J514" s="7" t="str">
        <f t="shared" si="22"/>
        <v>Não</v>
      </c>
      <c r="K514" s="27">
        <v>45450</v>
      </c>
      <c r="L514" s="7"/>
      <c r="M514" s="7" t="s">
        <v>227</v>
      </c>
      <c r="N514" s="28">
        <v>3.0000000000000001E-3</v>
      </c>
      <c r="O514" s="7" t="s">
        <v>24</v>
      </c>
      <c r="P514" s="29">
        <v>0</v>
      </c>
      <c r="Q514" s="30"/>
      <c r="R514" s="30"/>
      <c r="S514" s="7" t="s">
        <v>163</v>
      </c>
      <c r="T514" s="7" t="s">
        <v>1819</v>
      </c>
      <c r="U514" s="7" t="s">
        <v>230</v>
      </c>
      <c r="V514" s="26" t="e">
        <f t="shared" ca="1" si="24"/>
        <v>#NAME?</v>
      </c>
      <c r="W514" s="7"/>
      <c r="X514" s="7" t="s">
        <v>39</v>
      </c>
      <c r="Y514" s="31" t="s">
        <v>165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1820</v>
      </c>
      <c r="C515" s="46" t="s">
        <v>1821</v>
      </c>
      <c r="D515" s="7" t="s">
        <v>18</v>
      </c>
      <c r="E515" s="7" t="s">
        <v>32</v>
      </c>
      <c r="F515" s="7" t="s">
        <v>66</v>
      </c>
      <c r="G515" s="7" t="e">
        <f t="shared" ca="1" si="23"/>
        <v>#NAME?</v>
      </c>
      <c r="H515" s="26" t="s">
        <v>179</v>
      </c>
      <c r="I515" s="26" t="s">
        <v>180</v>
      </c>
      <c r="J515" s="7" t="str">
        <f t="shared" si="22"/>
        <v>Não</v>
      </c>
      <c r="K515" s="27">
        <v>45229</v>
      </c>
      <c r="L515" s="7"/>
      <c r="M515" s="7" t="s">
        <v>98</v>
      </c>
      <c r="N515" s="28">
        <v>1.2E-2</v>
      </c>
      <c r="O515" s="7" t="s">
        <v>99</v>
      </c>
      <c r="P515" s="29">
        <v>0.1</v>
      </c>
      <c r="Q515" s="30"/>
      <c r="R515" s="30"/>
      <c r="S515" s="7" t="s">
        <v>163</v>
      </c>
      <c r="T515" s="7" t="s">
        <v>1822</v>
      </c>
      <c r="U515" s="7" t="s">
        <v>32</v>
      </c>
      <c r="V515" s="26" t="e">
        <f t="shared" ca="1" si="24"/>
        <v>#NAME?</v>
      </c>
      <c r="W515" s="7"/>
      <c r="X515" s="7"/>
      <c r="Y515" s="31" t="s">
        <v>165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1823</v>
      </c>
      <c r="C516" s="4" t="s">
        <v>1824</v>
      </c>
      <c r="D516" s="7" t="s">
        <v>18</v>
      </c>
      <c r="E516" s="7" t="s">
        <v>42</v>
      </c>
      <c r="F516" s="7" t="s">
        <v>52</v>
      </c>
      <c r="G516" s="7" t="e">
        <f t="shared" ca="1" si="23"/>
        <v>#NAME?</v>
      </c>
      <c r="H516" s="26" t="s">
        <v>161</v>
      </c>
      <c r="I516" s="26" t="s">
        <v>24</v>
      </c>
      <c r="J516" s="7" t="str">
        <f t="shared" si="22"/>
        <v>Não</v>
      </c>
      <c r="K516" s="27">
        <v>44987</v>
      </c>
      <c r="L516" s="27">
        <v>45181</v>
      </c>
      <c r="M516" s="7" t="s">
        <v>23</v>
      </c>
      <c r="N516" s="28">
        <v>7.0000000000000001E-3</v>
      </c>
      <c r="O516" s="7" t="s">
        <v>24</v>
      </c>
      <c r="P516" s="29">
        <v>0</v>
      </c>
      <c r="Q516" s="30"/>
      <c r="R516" s="30" t="s">
        <v>1825</v>
      </c>
      <c r="S516" s="7" t="s">
        <v>163</v>
      </c>
      <c r="T516" s="7" t="s">
        <v>1826</v>
      </c>
      <c r="U516" s="7" t="s">
        <v>42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1823</v>
      </c>
      <c r="C517" s="4" t="s">
        <v>1827</v>
      </c>
      <c r="D517" s="7" t="s">
        <v>18</v>
      </c>
      <c r="E517" s="7" t="s">
        <v>42</v>
      </c>
      <c r="F517" s="7" t="s">
        <v>52</v>
      </c>
      <c r="G517" s="7" t="e">
        <f t="shared" ca="1" si="23"/>
        <v>#NAME?</v>
      </c>
      <c r="H517" s="26" t="s">
        <v>161</v>
      </c>
      <c r="I517" s="26" t="s">
        <v>24</v>
      </c>
      <c r="J517" s="7" t="str">
        <f t="shared" si="22"/>
        <v>Não</v>
      </c>
      <c r="K517" s="27">
        <v>45163</v>
      </c>
      <c r="L517" s="27">
        <v>45182</v>
      </c>
      <c r="M517" s="7" t="s">
        <v>23</v>
      </c>
      <c r="N517" s="28">
        <v>7.0000000000000001E-3</v>
      </c>
      <c r="O517" s="7" t="s">
        <v>24</v>
      </c>
      <c r="P517" s="29">
        <v>0</v>
      </c>
      <c r="Q517" s="30"/>
      <c r="R517" s="30" t="s">
        <v>1825</v>
      </c>
      <c r="S517" s="7" t="s">
        <v>163</v>
      </c>
      <c r="T517" s="7" t="s">
        <v>1826</v>
      </c>
      <c r="U517" s="7" t="s">
        <v>42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1828</v>
      </c>
      <c r="C518" s="4" t="s">
        <v>1829</v>
      </c>
      <c r="D518" s="7" t="s">
        <v>18</v>
      </c>
      <c r="E518" s="7" t="s">
        <v>32</v>
      </c>
      <c r="F518" s="7" t="s">
        <v>1034</v>
      </c>
      <c r="G518" s="7" t="e">
        <f t="shared" ca="1" si="23"/>
        <v>#NAME?</v>
      </c>
      <c r="H518" s="26" t="s">
        <v>161</v>
      </c>
      <c r="I518" s="26" t="s">
        <v>24</v>
      </c>
      <c r="J518" s="7" t="str">
        <f t="shared" si="22"/>
        <v>Não</v>
      </c>
      <c r="K518" s="27">
        <v>45155</v>
      </c>
      <c r="L518" s="27">
        <v>45513</v>
      </c>
      <c r="M518" s="7" t="s">
        <v>23</v>
      </c>
      <c r="N518" s="28">
        <v>7.0000000000000001E-3</v>
      </c>
      <c r="O518" s="7" t="s">
        <v>24</v>
      </c>
      <c r="P518" s="29">
        <v>0</v>
      </c>
      <c r="Q518" s="30"/>
      <c r="R518" s="30" t="s">
        <v>1830</v>
      </c>
      <c r="S518" s="7" t="s">
        <v>163</v>
      </c>
      <c r="T518" s="7" t="s">
        <v>1831</v>
      </c>
      <c r="U518" s="7" t="s">
        <v>32</v>
      </c>
      <c r="V518" s="26" t="e">
        <f t="shared" ca="1" si="24"/>
        <v>#NAME?</v>
      </c>
      <c r="W518" s="7"/>
      <c r="X518" s="7"/>
      <c r="Y518" s="31" t="s">
        <v>279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1832</v>
      </c>
      <c r="C519" s="4" t="s">
        <v>1833</v>
      </c>
      <c r="D519" s="7" t="s">
        <v>18</v>
      </c>
      <c r="E519" s="7" t="s">
        <v>32</v>
      </c>
      <c r="F519" s="7" t="s">
        <v>409</v>
      </c>
      <c r="G519" s="7" t="e">
        <f t="shared" ca="1" si="23"/>
        <v>#NAME?</v>
      </c>
      <c r="H519" s="26" t="s">
        <v>179</v>
      </c>
      <c r="I519" s="26" t="s">
        <v>265</v>
      </c>
      <c r="J519" s="7" t="str">
        <f t="shared" si="22"/>
        <v>Não</v>
      </c>
      <c r="K519" s="27">
        <v>44973</v>
      </c>
      <c r="L519" s="7"/>
      <c r="M519" s="7" t="s">
        <v>190</v>
      </c>
      <c r="N519" s="28">
        <v>0</v>
      </c>
      <c r="O519" s="7" t="s">
        <v>24</v>
      </c>
      <c r="P519" s="29">
        <v>0</v>
      </c>
      <c r="Q519" s="30"/>
      <c r="R519" s="30" t="s">
        <v>791</v>
      </c>
      <c r="S519" s="7" t="s">
        <v>163</v>
      </c>
      <c r="T519" s="7" t="s">
        <v>1834</v>
      </c>
      <c r="U519" s="7" t="s">
        <v>32</v>
      </c>
      <c r="V519" s="26" t="e">
        <f t="shared" ca="1" si="24"/>
        <v>#NAME?</v>
      </c>
      <c r="W519" s="7"/>
      <c r="X519" s="7"/>
      <c r="Y519" s="31" t="s">
        <v>165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1835</v>
      </c>
      <c r="C520" s="4" t="s">
        <v>1836</v>
      </c>
      <c r="D520" s="7" t="s">
        <v>18</v>
      </c>
      <c r="E520" s="7" t="s">
        <v>32</v>
      </c>
      <c r="F520" s="7" t="s">
        <v>220</v>
      </c>
      <c r="G520" s="7" t="e">
        <f t="shared" ca="1" si="23"/>
        <v>#NAME?</v>
      </c>
      <c r="H520" s="26" t="s">
        <v>170</v>
      </c>
      <c r="I520" s="26" t="s">
        <v>24</v>
      </c>
      <c r="J520" s="7" t="str">
        <f t="shared" si="22"/>
        <v>Não</v>
      </c>
      <c r="K520" s="27">
        <v>44950</v>
      </c>
      <c r="L520" s="7"/>
      <c r="M520" s="7" t="s">
        <v>221</v>
      </c>
      <c r="N520" s="28">
        <v>1.4999999999999999E-2</v>
      </c>
      <c r="O520" s="7" t="s">
        <v>99</v>
      </c>
      <c r="P520" s="29">
        <v>0.1</v>
      </c>
      <c r="Q520" s="30"/>
      <c r="R520" s="30"/>
      <c r="S520" s="7" t="s">
        <v>163</v>
      </c>
      <c r="T520" s="7" t="s">
        <v>1837</v>
      </c>
      <c r="U520" s="7" t="s">
        <v>1838</v>
      </c>
      <c r="V520" s="26" t="e">
        <f t="shared" ca="1" si="24"/>
        <v>#NAME?</v>
      </c>
      <c r="W520" s="7"/>
      <c r="X520" s="7"/>
      <c r="Y520" s="31" t="s">
        <v>165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1839</v>
      </c>
      <c r="C521" s="4" t="s">
        <v>1840</v>
      </c>
      <c r="D521" s="7" t="s">
        <v>57</v>
      </c>
      <c r="E521" s="7" t="s">
        <v>32</v>
      </c>
      <c r="F521" s="7" t="s">
        <v>1841</v>
      </c>
      <c r="G521" s="7" t="e">
        <f t="shared" ca="1" si="23"/>
        <v>#NAME?</v>
      </c>
      <c r="H521" s="26" t="s">
        <v>170</v>
      </c>
      <c r="I521" s="26" t="s">
        <v>24</v>
      </c>
      <c r="J521" s="7" t="str">
        <f t="shared" si="22"/>
        <v>Não</v>
      </c>
      <c r="K521" s="27">
        <v>45602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163</v>
      </c>
      <c r="T521" s="7" t="s">
        <v>1842</v>
      </c>
      <c r="U521" s="7" t="s">
        <v>32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3" t="s">
        <v>1843</v>
      </c>
      <c r="C522" s="4" t="s">
        <v>1844</v>
      </c>
      <c r="D522" s="7" t="s">
        <v>18</v>
      </c>
      <c r="E522" s="7" t="s">
        <v>32</v>
      </c>
      <c r="F522" s="7" t="s">
        <v>255</v>
      </c>
      <c r="G522" s="7" t="e">
        <f t="shared" ca="1" si="23"/>
        <v>#NAME?</v>
      </c>
      <c r="H522" s="26" t="s">
        <v>170</v>
      </c>
      <c r="I522" s="26" t="s">
        <v>24</v>
      </c>
      <c r="J522" s="7" t="str">
        <f t="shared" si="22"/>
        <v>Não</v>
      </c>
      <c r="K522" s="27">
        <v>44953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163</v>
      </c>
      <c r="T522" s="7" t="s">
        <v>1845</v>
      </c>
      <c r="U522" s="7" t="s">
        <v>32</v>
      </c>
      <c r="V522" s="26" t="e">
        <f t="shared" ca="1" si="24"/>
        <v>#NAME?</v>
      </c>
      <c r="W522" s="7"/>
      <c r="X522" s="7"/>
      <c r="Y522" s="31" t="s">
        <v>165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1846</v>
      </c>
      <c r="C523" s="4" t="s">
        <v>1847</v>
      </c>
      <c r="D523" s="7" t="s">
        <v>18</v>
      </c>
      <c r="E523" s="7" t="s">
        <v>32</v>
      </c>
      <c r="F523" s="7" t="s">
        <v>220</v>
      </c>
      <c r="G523" s="7" t="e">
        <f t="shared" ca="1" si="23"/>
        <v>#NAME?</v>
      </c>
      <c r="H523" s="26" t="s">
        <v>161</v>
      </c>
      <c r="I523" s="26" t="s">
        <v>24</v>
      </c>
      <c r="J523" s="7" t="str">
        <f t="shared" si="22"/>
        <v>Não</v>
      </c>
      <c r="K523" s="27">
        <v>45322</v>
      </c>
      <c r="L523" s="27">
        <v>45356</v>
      </c>
      <c r="M523" s="7" t="s">
        <v>23</v>
      </c>
      <c r="N523" s="28">
        <v>0.01</v>
      </c>
      <c r="O523" s="7" t="s">
        <v>24</v>
      </c>
      <c r="P523" s="29">
        <v>0</v>
      </c>
      <c r="Q523" s="30"/>
      <c r="R523" s="30" t="s">
        <v>1848</v>
      </c>
      <c r="S523" s="7" t="s">
        <v>163</v>
      </c>
      <c r="T523" s="7" t="s">
        <v>1849</v>
      </c>
      <c r="U523" s="7" t="s">
        <v>42</v>
      </c>
      <c r="V523" s="26" t="e">
        <f t="shared" ca="1" si="24"/>
        <v>#NAME?</v>
      </c>
      <c r="W523" s="7"/>
      <c r="X523" s="7"/>
      <c r="Y523" s="31" t="s">
        <v>279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1850</v>
      </c>
      <c r="C524" s="4" t="s">
        <v>1851</v>
      </c>
      <c r="D524" s="7" t="s">
        <v>31</v>
      </c>
      <c r="E524" s="7" t="s">
        <v>32</v>
      </c>
      <c r="F524" s="7" t="s">
        <v>216</v>
      </c>
      <c r="G524" s="7" t="e">
        <f t="shared" ca="1" si="23"/>
        <v>#NAME?</v>
      </c>
      <c r="H524" s="26" t="s">
        <v>170</v>
      </c>
      <c r="I524" s="26" t="s">
        <v>24</v>
      </c>
      <c r="J524" s="7" t="str">
        <f t="shared" si="22"/>
        <v>Não</v>
      </c>
      <c r="K524" s="27">
        <v>45576</v>
      </c>
      <c r="L524" s="27"/>
      <c r="M524" s="7" t="s">
        <v>190</v>
      </c>
      <c r="N524" s="28">
        <v>0</v>
      </c>
      <c r="O524" s="7" t="s">
        <v>24</v>
      </c>
      <c r="P524" s="29">
        <v>0</v>
      </c>
      <c r="Q524" s="30"/>
      <c r="R524" s="30"/>
      <c r="S524" s="7" t="s">
        <v>163</v>
      </c>
      <c r="T524" s="7" t="s">
        <v>1852</v>
      </c>
      <c r="U524" s="7" t="s">
        <v>230</v>
      </c>
      <c r="V524" s="26" t="e">
        <f t="shared" ca="1" si="24"/>
        <v>#NAME?</v>
      </c>
      <c r="W524" s="7"/>
      <c r="X524" s="7" t="s">
        <v>26</v>
      </c>
      <c r="Y524" s="31"/>
      <c r="Z524" s="32"/>
      <c r="AA524" s="35"/>
      <c r="AB524" s="34">
        <v>49075100015929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>
        <v>5022.24</v>
      </c>
      <c r="BB524" s="32">
        <v>6557.01</v>
      </c>
      <c r="BC524" s="32">
        <v>9630.4599999999991</v>
      </c>
      <c r="BD524" s="32">
        <v>15787.07</v>
      </c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1853</v>
      </c>
      <c r="C525" s="4" t="s">
        <v>1854</v>
      </c>
      <c r="D525" s="7" t="s">
        <v>41</v>
      </c>
      <c r="E525" s="7" t="s">
        <v>42</v>
      </c>
      <c r="F525" s="7" t="s">
        <v>43</v>
      </c>
      <c r="G525" s="7" t="e">
        <f t="shared" ca="1" si="23"/>
        <v>#NAME?</v>
      </c>
      <c r="H525" s="26" t="s">
        <v>170</v>
      </c>
      <c r="I525" s="26" t="s">
        <v>24</v>
      </c>
      <c r="J525" s="7" t="str">
        <f t="shared" si="22"/>
        <v>Não</v>
      </c>
      <c r="K525" s="27">
        <v>45314</v>
      </c>
      <c r="L525" s="7"/>
      <c r="M525" s="7" t="s">
        <v>23</v>
      </c>
      <c r="N525" s="28">
        <v>1.2E-2</v>
      </c>
      <c r="O525" s="7" t="s">
        <v>24</v>
      </c>
      <c r="P525" s="29">
        <v>0</v>
      </c>
      <c r="Q525" s="30"/>
      <c r="R525" s="30"/>
      <c r="S525" s="7" t="s">
        <v>163</v>
      </c>
      <c r="T525" s="7" t="s">
        <v>1855</v>
      </c>
      <c r="U525" s="7" t="s">
        <v>42</v>
      </c>
      <c r="V525" s="26" t="e">
        <f t="shared" ca="1" si="24"/>
        <v>#NAME?</v>
      </c>
      <c r="W525" s="7"/>
      <c r="X525" s="7"/>
      <c r="Y525" s="31" t="s">
        <v>165</v>
      </c>
      <c r="Z525" s="32"/>
      <c r="AA525" s="33">
        <v>45314</v>
      </c>
      <c r="AB525" s="34">
        <v>49075100013209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>
        <v>350558.06</v>
      </c>
      <c r="AS525" s="32">
        <v>403578.75</v>
      </c>
      <c r="AT525" s="32">
        <v>567918.27</v>
      </c>
      <c r="AU525" s="32">
        <v>620290.48</v>
      </c>
      <c r="AV525" s="32">
        <v>624402.30000000005</v>
      </c>
      <c r="AW525" s="32">
        <v>931162.2</v>
      </c>
      <c r="AX525" s="32">
        <v>1140332</v>
      </c>
      <c r="AY525" s="32">
        <v>1242978.57</v>
      </c>
      <c r="AZ525" s="32">
        <v>1250893.8400000001</v>
      </c>
      <c r="BA525" s="32">
        <v>1362586.58</v>
      </c>
      <c r="BB525" s="32">
        <v>1593674.2</v>
      </c>
      <c r="BC525" s="32">
        <v>1647584.03</v>
      </c>
      <c r="BD525" s="32">
        <v>1733825.64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14" t="s">
        <v>1856</v>
      </c>
      <c r="C526" s="4" t="s">
        <v>1857</v>
      </c>
      <c r="D526" s="7" t="s">
        <v>159</v>
      </c>
      <c r="E526" s="7" t="s">
        <v>32</v>
      </c>
      <c r="F526" s="7" t="s">
        <v>226</v>
      </c>
      <c r="G526" s="7" t="e">
        <f t="shared" ca="1" si="23"/>
        <v>#NAME?</v>
      </c>
      <c r="H526" s="26" t="s">
        <v>161</v>
      </c>
      <c r="I526" s="26" t="s">
        <v>24</v>
      </c>
      <c r="J526" s="7" t="str">
        <f t="shared" si="22"/>
        <v>Não</v>
      </c>
      <c r="K526" s="27">
        <v>44998</v>
      </c>
      <c r="L526" s="27">
        <v>45407</v>
      </c>
      <c r="M526" s="7" t="s">
        <v>221</v>
      </c>
      <c r="N526" s="28">
        <v>1.4999999999999999E-2</v>
      </c>
      <c r="O526" s="7" t="s">
        <v>99</v>
      </c>
      <c r="P526" s="29">
        <v>0.1</v>
      </c>
      <c r="Q526" s="30"/>
      <c r="R526" s="30" t="s">
        <v>1858</v>
      </c>
      <c r="S526" s="7" t="s">
        <v>163</v>
      </c>
      <c r="T526" s="7" t="s">
        <v>1859</v>
      </c>
      <c r="U526" s="7" t="s">
        <v>32</v>
      </c>
      <c r="V526" s="26" t="e">
        <f t="shared" ca="1" si="24"/>
        <v>#NAME?</v>
      </c>
      <c r="W526" s="7"/>
      <c r="X526" s="7"/>
      <c r="Y526" s="31" t="s">
        <v>165</v>
      </c>
      <c r="Z526" s="32"/>
      <c r="AA526" s="33">
        <v>44998</v>
      </c>
      <c r="AB526" s="34"/>
      <c r="AC526" s="32"/>
      <c r="AD526" s="32"/>
      <c r="AE526" s="32"/>
      <c r="AF526" s="32"/>
      <c r="AG526" s="32"/>
      <c r="AH526" s="32">
        <v>162023.29</v>
      </c>
      <c r="AI526" s="32">
        <v>444063.69</v>
      </c>
      <c r="AJ526" s="32">
        <v>168414.97</v>
      </c>
      <c r="AK526" s="32">
        <v>170952.21</v>
      </c>
      <c r="AL526" s="32">
        <v>171906.21</v>
      </c>
      <c r="AM526" s="32">
        <v>171802.08</v>
      </c>
      <c r="AN526" s="32">
        <v>172413.02</v>
      </c>
      <c r="AO526" s="32">
        <v>171877.91</v>
      </c>
      <c r="AP526" s="32">
        <v>175962.99</v>
      </c>
      <c r="AQ526" s="32">
        <v>179581.79</v>
      </c>
      <c r="AR526" s="32">
        <v>176745.19</v>
      </c>
      <c r="AS526" s="32">
        <v>178110.95</v>
      </c>
      <c r="AT526" s="32">
        <v>179899.19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>
        <v>0</v>
      </c>
      <c r="BC526" s="32">
        <v>0</v>
      </c>
      <c r="BD526" s="32">
        <v>0</v>
      </c>
      <c r="BE526" s="32" t="e">
        <f t="array" aca="1" ref="BE526" ca="1">_xludf.XLOOKUP(C526,'PL TOTAL D0'!A:A,'PL TOTAL D0'!C:C,"")</f>
        <v>#NAME?</v>
      </c>
    </row>
    <row r="527" spans="1:57" ht="15" customHeight="1">
      <c r="A527" s="25" t="s">
        <v>17</v>
      </c>
      <c r="B527" s="3" t="s">
        <v>1860</v>
      </c>
      <c r="C527" s="4" t="s">
        <v>1861</v>
      </c>
      <c r="D527" s="7" t="s">
        <v>18</v>
      </c>
      <c r="E527" s="7" t="s">
        <v>19</v>
      </c>
      <c r="F527" s="7" t="s">
        <v>684</v>
      </c>
      <c r="G527" s="7" t="e">
        <f t="shared" ca="1" si="23"/>
        <v>#NAME?</v>
      </c>
      <c r="H527" s="26" t="s">
        <v>170</v>
      </c>
      <c r="I527" s="26" t="s">
        <v>24</v>
      </c>
      <c r="J527" s="7" t="str">
        <f t="shared" si="22"/>
        <v>Não</v>
      </c>
      <c r="K527" s="27">
        <v>45645</v>
      </c>
      <c r="L527" s="7"/>
      <c r="M527" s="7" t="s">
        <v>23</v>
      </c>
      <c r="N527" s="28">
        <v>1.2E-2</v>
      </c>
      <c r="O527" s="7" t="s">
        <v>24</v>
      </c>
      <c r="P527" s="29">
        <v>0</v>
      </c>
      <c r="Q527" s="30"/>
      <c r="R527" s="30"/>
      <c r="S527" s="7" t="s">
        <v>163</v>
      </c>
      <c r="T527" s="7" t="s">
        <v>1862</v>
      </c>
      <c r="U527" s="7" t="s">
        <v>77</v>
      </c>
      <c r="V527" s="26" t="e">
        <f t="shared" ca="1" si="24"/>
        <v>#NAME?</v>
      </c>
      <c r="W527" s="7"/>
      <c r="X527" s="7" t="s">
        <v>26</v>
      </c>
      <c r="Y527" s="31"/>
      <c r="Z527" s="32"/>
      <c r="AA527" s="91">
        <v>45645</v>
      </c>
      <c r="AB527" s="34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>
        <v>60153.1</v>
      </c>
      <c r="BD527" s="32">
        <v>60748.69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14" t="s">
        <v>1863</v>
      </c>
      <c r="C528" s="4" t="s">
        <v>1864</v>
      </c>
      <c r="D528" s="7" t="s">
        <v>18</v>
      </c>
      <c r="E528" s="7" t="s">
        <v>42</v>
      </c>
      <c r="F528" s="7" t="s">
        <v>90</v>
      </c>
      <c r="G528" s="7" t="e">
        <f t="shared" ca="1" si="23"/>
        <v>#NAME?</v>
      </c>
      <c r="H528" s="26" t="s">
        <v>170</v>
      </c>
      <c r="I528" s="26" t="s">
        <v>24</v>
      </c>
      <c r="J528" s="7" t="str">
        <f t="shared" si="22"/>
        <v>Não</v>
      </c>
      <c r="K528" s="27">
        <v>45652</v>
      </c>
      <c r="L528" s="27"/>
      <c r="M528" s="7" t="s">
        <v>23</v>
      </c>
      <c r="N528" s="28">
        <v>1.2E-2</v>
      </c>
      <c r="O528" s="7" t="s">
        <v>24</v>
      </c>
      <c r="P528" s="29">
        <v>0</v>
      </c>
      <c r="Q528" s="30"/>
      <c r="R528" s="30"/>
      <c r="S528" s="7" t="s">
        <v>163</v>
      </c>
      <c r="T528" s="7" t="s">
        <v>1865</v>
      </c>
      <c r="U528" s="7" t="s">
        <v>42</v>
      </c>
      <c r="V528" s="26" t="e">
        <f t="shared" ca="1" si="24"/>
        <v>#NAME?</v>
      </c>
      <c r="W528" s="7"/>
      <c r="X528" s="7" t="s">
        <v>39</v>
      </c>
      <c r="Y528" s="31"/>
      <c r="Z528" s="32"/>
      <c r="AA528" s="91">
        <v>45652</v>
      </c>
      <c r="AB528" s="34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100205.27</v>
      </c>
      <c r="BD528" s="32">
        <v>391830.71</v>
      </c>
      <c r="BE528" s="32" t="e">
        <f t="array" aca="1" ref="BE528" ca="1">_xludf.XLOOKUP(C528,'PL TOTAL D0'!A:A,'PL TOTAL D0'!C:C,"")</f>
        <v>#NAME?</v>
      </c>
    </row>
    <row r="529" spans="1:57" ht="15.75" customHeight="1">
      <c r="A529" s="25" t="s">
        <v>17</v>
      </c>
      <c r="B529" s="3" t="s">
        <v>1866</v>
      </c>
      <c r="C529" s="4" t="s">
        <v>1867</v>
      </c>
      <c r="D529" s="7" t="s">
        <v>18</v>
      </c>
      <c r="E529" s="7" t="s">
        <v>42</v>
      </c>
      <c r="F529" s="7" t="s">
        <v>48</v>
      </c>
      <c r="G529" s="7" t="e">
        <f t="shared" ca="1" si="23"/>
        <v>#NAME?</v>
      </c>
      <c r="H529" s="26" t="s">
        <v>170</v>
      </c>
      <c r="I529" s="26" t="s">
        <v>24</v>
      </c>
      <c r="J529" s="7" t="str">
        <f t="shared" si="22"/>
        <v>Sim</v>
      </c>
      <c r="K529" s="27">
        <v>44972</v>
      </c>
      <c r="L529" s="7"/>
      <c r="M529" s="7" t="s">
        <v>98</v>
      </c>
      <c r="N529" s="28">
        <v>1.2E-2</v>
      </c>
      <c r="O529" s="7" t="s">
        <v>99</v>
      </c>
      <c r="P529" s="29">
        <v>0.1</v>
      </c>
      <c r="Q529" s="39" t="s">
        <v>1868</v>
      </c>
      <c r="R529" s="30" t="s">
        <v>1869</v>
      </c>
      <c r="S529" s="7" t="s">
        <v>163</v>
      </c>
      <c r="T529" s="7" t="s">
        <v>1870</v>
      </c>
      <c r="U529" s="7" t="s">
        <v>42</v>
      </c>
      <c r="V529" s="26" t="e">
        <f t="shared" ca="1" si="24"/>
        <v>#NAME?</v>
      </c>
      <c r="W529" s="7"/>
      <c r="X529" s="7"/>
      <c r="Y529" s="31" t="s">
        <v>165</v>
      </c>
      <c r="Z529" s="32"/>
      <c r="AA529" s="33">
        <v>44972</v>
      </c>
      <c r="AB529" s="34">
        <v>49075100009805</v>
      </c>
      <c r="AC529" s="32"/>
      <c r="AD529" s="32"/>
      <c r="AE529" s="32"/>
      <c r="AF529" s="32">
        <v>0</v>
      </c>
      <c r="AG529" s="32">
        <v>2781216.38</v>
      </c>
      <c r="AH529" s="32">
        <v>2812243.72</v>
      </c>
      <c r="AI529" s="32">
        <v>2836358.2</v>
      </c>
      <c r="AJ529" s="32">
        <v>2870623.99</v>
      </c>
      <c r="AK529" s="32">
        <v>2901586.24</v>
      </c>
      <c r="AL529" s="32">
        <v>2927527.12</v>
      </c>
      <c r="AM529" s="32">
        <v>3070459.36</v>
      </c>
      <c r="AN529" s="32">
        <v>3092897.17</v>
      </c>
      <c r="AO529" s="32">
        <v>3121736.93</v>
      </c>
      <c r="AP529" s="32">
        <v>3144175.92</v>
      </c>
      <c r="AQ529" s="32">
        <v>3167084.36</v>
      </c>
      <c r="AR529" s="32">
        <v>3195039.22</v>
      </c>
      <c r="AS529" s="32">
        <v>3208384.34</v>
      </c>
      <c r="AT529" s="32">
        <v>3214698.19</v>
      </c>
      <c r="AU529" s="32">
        <v>3213986.27</v>
      </c>
      <c r="AV529" s="32">
        <v>3228477</v>
      </c>
      <c r="AW529" s="32">
        <v>3253002</v>
      </c>
      <c r="AX529" s="32">
        <v>3288268</v>
      </c>
      <c r="AY529" s="32">
        <v>3408183.86</v>
      </c>
      <c r="AZ529" s="32">
        <v>3424044.6</v>
      </c>
      <c r="BA529" s="32">
        <v>3547396.25</v>
      </c>
      <c r="BB529" s="32">
        <v>3572281</v>
      </c>
      <c r="BC529" s="32">
        <v>3599808.46</v>
      </c>
      <c r="BD529" s="32">
        <v>3634740.85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1871</v>
      </c>
      <c r="C530" s="4" t="s">
        <v>1872</v>
      </c>
      <c r="D530" s="7" t="s">
        <v>18</v>
      </c>
      <c r="E530" s="7" t="s">
        <v>42</v>
      </c>
      <c r="F530" s="7" t="s">
        <v>90</v>
      </c>
      <c r="G530" s="7" t="e">
        <f t="shared" ca="1" si="23"/>
        <v>#NAME?</v>
      </c>
      <c r="H530" s="26" t="s">
        <v>179</v>
      </c>
      <c r="I530" s="26" t="s">
        <v>180</v>
      </c>
      <c r="J530" s="7" t="str">
        <f t="shared" si="22"/>
        <v>Não</v>
      </c>
      <c r="K530" s="27">
        <v>45056</v>
      </c>
      <c r="L530" s="7"/>
      <c r="M530" s="7" t="s">
        <v>23</v>
      </c>
      <c r="N530" s="28">
        <v>1.2E-2</v>
      </c>
      <c r="O530" s="7" t="s">
        <v>24</v>
      </c>
      <c r="P530" s="29">
        <v>0</v>
      </c>
      <c r="Q530" s="30"/>
      <c r="R530" s="30"/>
      <c r="S530" s="7" t="s">
        <v>163</v>
      </c>
      <c r="T530" s="7" t="s">
        <v>1873</v>
      </c>
      <c r="U530" s="7" t="s">
        <v>42</v>
      </c>
      <c r="V530" s="26" t="e">
        <f t="shared" ca="1" si="24"/>
        <v>#NAME?</v>
      </c>
      <c r="W530" s="7"/>
      <c r="X530" s="7"/>
      <c r="Y530" s="31" t="s">
        <v>165</v>
      </c>
      <c r="Z530" s="32"/>
      <c r="AA530" s="33">
        <v>45056</v>
      </c>
      <c r="AB530" s="34">
        <v>49075100012581</v>
      </c>
      <c r="AC530" s="32"/>
      <c r="AD530" s="32"/>
      <c r="AE530" s="32"/>
      <c r="AF530" s="32"/>
      <c r="AG530" s="32"/>
      <c r="AH530" s="32"/>
      <c r="AI530" s="32">
        <v>0</v>
      </c>
      <c r="AJ530" s="32">
        <v>8.5299999999999994</v>
      </c>
      <c r="AK530" s="32">
        <v>0</v>
      </c>
      <c r="AL530" s="32">
        <v>0</v>
      </c>
      <c r="AM530" s="32">
        <v>0</v>
      </c>
      <c r="AN530" s="32">
        <v>0</v>
      </c>
      <c r="AO530" s="32">
        <v>0</v>
      </c>
      <c r="AP530" s="32">
        <v>0</v>
      </c>
      <c r="AQ530" s="32">
        <v>0</v>
      </c>
      <c r="AR530" s="32">
        <v>0</v>
      </c>
      <c r="AS530" s="32">
        <v>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>
        <v>0</v>
      </c>
      <c r="BC530" s="32">
        <v>0</v>
      </c>
      <c r="BD530" s="32">
        <v>0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145" t="s">
        <v>1874</v>
      </c>
      <c r="C531" s="146" t="s">
        <v>1875</v>
      </c>
      <c r="D531" s="7" t="s">
        <v>18</v>
      </c>
      <c r="E531" s="7" t="s">
        <v>42</v>
      </c>
      <c r="F531" s="7" t="s">
        <v>48</v>
      </c>
      <c r="G531" s="7" t="e">
        <f t="shared" ca="1" si="23"/>
        <v>#NAME?</v>
      </c>
      <c r="H531" s="26" t="s">
        <v>179</v>
      </c>
      <c r="I531" s="26" t="s">
        <v>245</v>
      </c>
      <c r="J531" s="7" t="str">
        <f t="shared" si="22"/>
        <v>Não</v>
      </c>
      <c r="K531" s="27">
        <v>45166</v>
      </c>
      <c r="L531" s="138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 t="s">
        <v>1648</v>
      </c>
      <c r="S531" s="7" t="s">
        <v>163</v>
      </c>
      <c r="T531" s="7" t="s">
        <v>1876</v>
      </c>
      <c r="U531" s="7" t="s">
        <v>42</v>
      </c>
      <c r="V531" s="26" t="e">
        <f t="shared" ca="1" si="24"/>
        <v>#NAME?</v>
      </c>
      <c r="W531" s="7"/>
      <c r="X531" s="7"/>
      <c r="Y531" s="31" t="s">
        <v>165</v>
      </c>
      <c r="Z531" s="32"/>
      <c r="AA531" s="33">
        <v>45166</v>
      </c>
      <c r="AB531" s="34">
        <v>49075100011613</v>
      </c>
      <c r="AC531" s="32"/>
      <c r="AD531" s="32"/>
      <c r="AE531" s="32"/>
      <c r="AF531" s="32"/>
      <c r="AG531" s="32"/>
      <c r="AH531" s="32"/>
      <c r="AI531" s="32"/>
      <c r="AJ531" s="32"/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3" t="s">
        <v>1877</v>
      </c>
      <c r="C532" s="4" t="s">
        <v>1878</v>
      </c>
      <c r="D532" s="7" t="s">
        <v>18</v>
      </c>
      <c r="E532" s="7" t="s">
        <v>32</v>
      </c>
      <c r="F532" s="7" t="s">
        <v>220</v>
      </c>
      <c r="G532" s="7" t="e">
        <f t="shared" ca="1" si="23"/>
        <v>#NAME?</v>
      </c>
      <c r="H532" s="26" t="s">
        <v>170</v>
      </c>
      <c r="I532" s="26" t="s">
        <v>24</v>
      </c>
      <c r="J532" s="7" t="str">
        <f t="shared" si="22"/>
        <v>Não</v>
      </c>
      <c r="K532" s="27">
        <v>45065</v>
      </c>
      <c r="L532" s="7"/>
      <c r="M532" s="7" t="s">
        <v>23</v>
      </c>
      <c r="N532" s="28">
        <v>7.0000000000000001E-3</v>
      </c>
      <c r="O532" s="7" t="s">
        <v>24</v>
      </c>
      <c r="P532" s="29">
        <v>0</v>
      </c>
      <c r="Q532" s="30"/>
      <c r="R532" s="30"/>
      <c r="S532" s="7" t="s">
        <v>163</v>
      </c>
      <c r="T532" s="7" t="s">
        <v>1879</v>
      </c>
      <c r="U532" s="7" t="s">
        <v>69</v>
      </c>
      <c r="V532" s="26" t="e">
        <f t="shared" ca="1" si="24"/>
        <v>#NAME?</v>
      </c>
      <c r="W532" s="7"/>
      <c r="X532" s="7"/>
      <c r="Y532" s="31" t="s">
        <v>165</v>
      </c>
      <c r="Z532" s="32"/>
      <c r="AA532" s="33">
        <v>45065</v>
      </c>
      <c r="AB532" s="34">
        <v>49075100008302</v>
      </c>
      <c r="AC532" s="32"/>
      <c r="AD532" s="32"/>
      <c r="AE532" s="32"/>
      <c r="AF532" s="32"/>
      <c r="AG532" s="32"/>
      <c r="AH532" s="32"/>
      <c r="AI532" s="32">
        <v>0</v>
      </c>
      <c r="AJ532" s="32">
        <v>268927.25</v>
      </c>
      <c r="AK532" s="32">
        <v>271686.78999999998</v>
      </c>
      <c r="AL532" s="32">
        <v>273736.55</v>
      </c>
      <c r="AM532" s="32">
        <v>276593.56</v>
      </c>
      <c r="AN532" s="32">
        <v>278938.3</v>
      </c>
      <c r="AO532" s="32">
        <v>281591.95</v>
      </c>
      <c r="AP532" s="32">
        <v>305230.75</v>
      </c>
      <c r="AQ532" s="32">
        <v>307697.21000000002</v>
      </c>
      <c r="AR532" s="32">
        <v>310118.8</v>
      </c>
      <c r="AS532" s="32">
        <v>311213</v>
      </c>
      <c r="AT532" s="32">
        <v>313991.53999999998</v>
      </c>
      <c r="AU532" s="32">
        <v>340113.73</v>
      </c>
      <c r="AV532" s="32">
        <v>341707.9</v>
      </c>
      <c r="AW532" s="32">
        <v>344298.8</v>
      </c>
      <c r="AX532" s="32">
        <v>347043.4</v>
      </c>
      <c r="AY532" s="32">
        <v>349474.08</v>
      </c>
      <c r="AZ532" s="32">
        <v>351715.45</v>
      </c>
      <c r="BA532" s="32">
        <v>354861.56</v>
      </c>
      <c r="BB532" s="32">
        <v>361876.68</v>
      </c>
      <c r="BC532" s="32">
        <v>364581.66</v>
      </c>
      <c r="BD532" s="32">
        <v>368069.83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14" t="s">
        <v>1880</v>
      </c>
      <c r="C533" s="4" t="s">
        <v>1881</v>
      </c>
      <c r="D533" s="7" t="s">
        <v>18</v>
      </c>
      <c r="E533" s="7" t="s">
        <v>32</v>
      </c>
      <c r="F533" s="7" t="s">
        <v>409</v>
      </c>
      <c r="G533" s="7" t="e">
        <f t="shared" ca="1" si="23"/>
        <v>#NAME?</v>
      </c>
      <c r="H533" s="26" t="s">
        <v>161</v>
      </c>
      <c r="I533" s="26" t="s">
        <v>24</v>
      </c>
      <c r="J533" s="7" t="str">
        <f t="shared" si="22"/>
        <v>Não</v>
      </c>
      <c r="K533" s="27">
        <v>44994</v>
      </c>
      <c r="L533" s="27">
        <v>45555</v>
      </c>
      <c r="M533" s="7" t="s">
        <v>381</v>
      </c>
      <c r="N533" s="28">
        <v>7.0000000000000001E-3</v>
      </c>
      <c r="O533" s="7" t="s">
        <v>99</v>
      </c>
      <c r="P533" s="29">
        <v>0.2</v>
      </c>
      <c r="Q533" s="30"/>
      <c r="R533" s="30"/>
      <c r="S533" s="7" t="s">
        <v>163</v>
      </c>
      <c r="T533" s="7" t="s">
        <v>1882</v>
      </c>
      <c r="U533" s="7" t="s">
        <v>32</v>
      </c>
      <c r="V533" s="26" t="e">
        <f t="shared" ca="1" si="24"/>
        <v>#NAME?</v>
      </c>
      <c r="W533" s="7"/>
      <c r="X533" s="7"/>
      <c r="Y533" s="31" t="s">
        <v>165</v>
      </c>
      <c r="Z533" s="32"/>
      <c r="AA533" s="33">
        <v>44994</v>
      </c>
      <c r="AB533" s="34">
        <v>49075100003556</v>
      </c>
      <c r="AC533" s="32"/>
      <c r="AD533" s="32"/>
      <c r="AE533" s="32"/>
      <c r="AF533" s="32"/>
      <c r="AG533" s="32"/>
      <c r="AH533" s="32">
        <v>53199.19</v>
      </c>
      <c r="AI533" s="32">
        <v>58106.63</v>
      </c>
      <c r="AJ533" s="32">
        <v>59285.7</v>
      </c>
      <c r="AK533" s="32">
        <v>61168.62</v>
      </c>
      <c r="AL533" s="32">
        <v>70324.05</v>
      </c>
      <c r="AM533" s="32">
        <v>69561.7</v>
      </c>
      <c r="AN533" s="32">
        <v>69908.600000000006</v>
      </c>
      <c r="AO533" s="32">
        <v>69330.720000000001</v>
      </c>
      <c r="AP533" s="32">
        <v>71837.89</v>
      </c>
      <c r="AQ533" s="32">
        <v>73795.839999999997</v>
      </c>
      <c r="AR533" s="32">
        <v>79553.070000000007</v>
      </c>
      <c r="AS533" s="32">
        <v>80307.06</v>
      </c>
      <c r="AT533" s="32">
        <v>111686.15</v>
      </c>
      <c r="AU533" s="32">
        <v>109874.07</v>
      </c>
      <c r="AV533" s="32">
        <v>108756.7</v>
      </c>
      <c r="AW533" s="32">
        <v>122887.3</v>
      </c>
      <c r="AX533" s="32">
        <v>124985.8</v>
      </c>
      <c r="AY533" s="32">
        <v>126881.76</v>
      </c>
      <c r="AZ533" s="32">
        <v>0</v>
      </c>
      <c r="BA533" s="32">
        <v>0</v>
      </c>
      <c r="BB533" s="32">
        <v>0</v>
      </c>
      <c r="BC533" s="32">
        <v>0</v>
      </c>
      <c r="BD533" s="32">
        <v>0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14" t="s">
        <v>1883</v>
      </c>
      <c r="C534" s="4" t="s">
        <v>1884</v>
      </c>
      <c r="D534" s="7" t="s">
        <v>18</v>
      </c>
      <c r="E534" s="7" t="s">
        <v>32</v>
      </c>
      <c r="F534" s="7" t="s">
        <v>220</v>
      </c>
      <c r="G534" s="7" t="e">
        <f t="shared" ca="1" si="23"/>
        <v>#NAME?</v>
      </c>
      <c r="H534" s="26" t="s">
        <v>300</v>
      </c>
      <c r="I534" s="26" t="s">
        <v>245</v>
      </c>
      <c r="J534" s="7" t="str">
        <f t="shared" si="22"/>
        <v>Não</v>
      </c>
      <c r="K534" s="27">
        <v>45587</v>
      </c>
      <c r="L534" s="27"/>
      <c r="M534" s="7" t="s">
        <v>190</v>
      </c>
      <c r="N534" s="28">
        <v>0</v>
      </c>
      <c r="O534" s="7" t="s">
        <v>24</v>
      </c>
      <c r="P534" s="29">
        <v>0</v>
      </c>
      <c r="Q534" s="30"/>
      <c r="R534" s="30"/>
      <c r="S534" s="7" t="s">
        <v>163</v>
      </c>
      <c r="T534" s="7" t="s">
        <v>1885</v>
      </c>
      <c r="U534" s="7" t="s">
        <v>42</v>
      </c>
      <c r="V534" s="26" t="e">
        <f t="shared" ca="1" si="24"/>
        <v>#NAME?</v>
      </c>
      <c r="W534" s="7"/>
      <c r="X534" s="7" t="s">
        <v>39</v>
      </c>
      <c r="Y534" s="31"/>
      <c r="Z534" s="32"/>
      <c r="AA534" s="35"/>
      <c r="AB534" s="34">
        <v>49075100015872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3" t="s">
        <v>1886</v>
      </c>
      <c r="C535" s="4" t="s">
        <v>1887</v>
      </c>
      <c r="D535" s="7" t="s">
        <v>18</v>
      </c>
      <c r="E535" s="7" t="s">
        <v>32</v>
      </c>
      <c r="F535" s="7" t="s">
        <v>1888</v>
      </c>
      <c r="G535" s="7" t="e">
        <f t="shared" ca="1" si="23"/>
        <v>#NAME?</v>
      </c>
      <c r="H535" s="26" t="s">
        <v>161</v>
      </c>
      <c r="I535" s="26" t="s">
        <v>24</v>
      </c>
      <c r="J535" s="7" t="str">
        <f t="shared" si="22"/>
        <v>Não</v>
      </c>
      <c r="K535" s="27">
        <v>45321</v>
      </c>
      <c r="L535" s="27">
        <v>45520</v>
      </c>
      <c r="M535" s="7" t="s">
        <v>221</v>
      </c>
      <c r="N535" s="28">
        <v>1.2E-2</v>
      </c>
      <c r="O535" s="7" t="s">
        <v>99</v>
      </c>
      <c r="P535" s="29">
        <v>0.1</v>
      </c>
      <c r="Q535" s="30"/>
      <c r="R535" s="30"/>
      <c r="S535" s="7" t="s">
        <v>163</v>
      </c>
      <c r="T535" s="7" t="s">
        <v>1889</v>
      </c>
      <c r="U535" s="7" t="s">
        <v>32</v>
      </c>
      <c r="V535" s="26" t="e">
        <f t="shared" ca="1" si="24"/>
        <v>#NAME?</v>
      </c>
      <c r="W535" s="7"/>
      <c r="X535" s="7"/>
      <c r="Y535" s="31" t="s">
        <v>279</v>
      </c>
      <c r="Z535" s="32"/>
      <c r="AA535" s="33">
        <v>45321</v>
      </c>
      <c r="AB535" s="34">
        <v>49075100013217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>
        <v>40063.74</v>
      </c>
      <c r="AS535" s="32">
        <v>40475.33</v>
      </c>
      <c r="AT535" s="32">
        <v>55930.45</v>
      </c>
      <c r="AU535" s="32">
        <v>95808.76</v>
      </c>
      <c r="AV535" s="32">
        <v>95266.58</v>
      </c>
      <c r="AW535" s="32">
        <v>95956.24</v>
      </c>
      <c r="AX535" s="32">
        <v>97432.41</v>
      </c>
      <c r="AY535" s="32">
        <v>0</v>
      </c>
      <c r="AZ535" s="32">
        <v>0</v>
      </c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1890</v>
      </c>
      <c r="C536" s="4" t="s">
        <v>1891</v>
      </c>
      <c r="D536" s="7" t="s">
        <v>159</v>
      </c>
      <c r="E536" s="7" t="s">
        <v>32</v>
      </c>
      <c r="F536" s="7" t="s">
        <v>160</v>
      </c>
      <c r="G536" s="7" t="e">
        <f t="shared" ca="1" si="23"/>
        <v>#NAME?</v>
      </c>
      <c r="H536" s="26" t="s">
        <v>161</v>
      </c>
      <c r="I536" s="26" t="s">
        <v>24</v>
      </c>
      <c r="J536" s="7" t="str">
        <f t="shared" si="22"/>
        <v>Não</v>
      </c>
      <c r="K536" s="27">
        <v>45153</v>
      </c>
      <c r="L536" s="27">
        <v>45525</v>
      </c>
      <c r="M536" s="7" t="s">
        <v>98</v>
      </c>
      <c r="N536" s="28">
        <v>1.2E-2</v>
      </c>
      <c r="O536" s="7" t="s">
        <v>99</v>
      </c>
      <c r="P536" s="29">
        <v>0.1</v>
      </c>
      <c r="Q536" s="30"/>
      <c r="R536" s="30" t="s">
        <v>1892</v>
      </c>
      <c r="S536" s="7" t="s">
        <v>163</v>
      </c>
      <c r="T536" s="7" t="s">
        <v>1893</v>
      </c>
      <c r="U536" s="7" t="s">
        <v>32</v>
      </c>
      <c r="V536" s="26" t="e">
        <f t="shared" ca="1" si="24"/>
        <v>#NAME?</v>
      </c>
      <c r="W536" s="7"/>
      <c r="X536" s="7"/>
      <c r="Y536" s="31" t="s">
        <v>165</v>
      </c>
      <c r="Z536" s="32"/>
      <c r="AA536" s="33">
        <v>45153</v>
      </c>
      <c r="AB536" s="34">
        <v>49075100004277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>
        <v>86137.17</v>
      </c>
      <c r="AN536" s="32">
        <v>97309.47</v>
      </c>
      <c r="AO536" s="32">
        <v>97261.04</v>
      </c>
      <c r="AP536" s="32">
        <v>235706.8</v>
      </c>
      <c r="AQ536" s="32">
        <v>239103.51</v>
      </c>
      <c r="AR536" s="32">
        <v>237931.99</v>
      </c>
      <c r="AS536" s="32">
        <v>260032.22</v>
      </c>
      <c r="AT536" s="32">
        <v>262611.44</v>
      </c>
      <c r="AU536" s="32">
        <v>262847.63</v>
      </c>
      <c r="AV536" s="32">
        <v>263000.09999999998</v>
      </c>
      <c r="AW536" s="32">
        <v>264928.5</v>
      </c>
      <c r="AX536" s="32">
        <v>267977.09999999998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1894</v>
      </c>
      <c r="C537" s="4" t="s">
        <v>1895</v>
      </c>
      <c r="D537" s="7" t="s">
        <v>18</v>
      </c>
      <c r="E537" s="7" t="s">
        <v>32</v>
      </c>
      <c r="F537" s="7" t="s">
        <v>220</v>
      </c>
      <c r="G537" s="7" t="e">
        <f t="shared" ca="1" si="23"/>
        <v>#NAME?</v>
      </c>
      <c r="H537" s="26" t="s">
        <v>170</v>
      </c>
      <c r="I537" s="26" t="s">
        <v>24</v>
      </c>
      <c r="J537" s="7" t="str">
        <f t="shared" si="22"/>
        <v>Não</v>
      </c>
      <c r="K537" s="27">
        <v>45049</v>
      </c>
      <c r="L537" s="7"/>
      <c r="M537" s="7" t="s">
        <v>23</v>
      </c>
      <c r="N537" s="28">
        <v>1.2E-2</v>
      </c>
      <c r="O537" s="7" t="s">
        <v>24</v>
      </c>
      <c r="P537" s="29">
        <v>0</v>
      </c>
      <c r="Q537" s="30"/>
      <c r="R537" s="30"/>
      <c r="S537" s="7" t="s">
        <v>163</v>
      </c>
      <c r="T537" s="7" t="s">
        <v>1896</v>
      </c>
      <c r="U537" s="7" t="s">
        <v>32</v>
      </c>
      <c r="V537" s="26" t="e">
        <f t="shared" ca="1" si="24"/>
        <v>#NAME?</v>
      </c>
      <c r="W537" s="7"/>
      <c r="X537" s="7"/>
      <c r="Y537" s="31" t="s">
        <v>165</v>
      </c>
      <c r="Z537" s="32"/>
      <c r="AA537" s="33">
        <v>45049</v>
      </c>
      <c r="AB537" s="34">
        <v>49075100003084</v>
      </c>
      <c r="AC537" s="32"/>
      <c r="AD537" s="32"/>
      <c r="AE537" s="32"/>
      <c r="AF537" s="32"/>
      <c r="AG537" s="32"/>
      <c r="AH537" s="32">
        <v>0</v>
      </c>
      <c r="AI537" s="32">
        <v>0</v>
      </c>
      <c r="AJ537" s="32">
        <v>250702.3</v>
      </c>
      <c r="AK537" s="32">
        <v>253116.48</v>
      </c>
      <c r="AL537" s="32">
        <v>251302.85</v>
      </c>
      <c r="AM537" s="32">
        <v>253049.1</v>
      </c>
      <c r="AN537" s="32">
        <v>254242.64</v>
      </c>
      <c r="AO537" s="32">
        <v>255791.67</v>
      </c>
      <c r="AP537" s="32">
        <v>258385.2</v>
      </c>
      <c r="AQ537" s="32">
        <v>259749.48</v>
      </c>
      <c r="AR537" s="32">
        <v>261888.86</v>
      </c>
      <c r="AS537" s="32">
        <v>263005.86</v>
      </c>
      <c r="AT537" s="32">
        <v>265209.88</v>
      </c>
      <c r="AU537" s="32">
        <v>266678.8</v>
      </c>
      <c r="AV537" s="32">
        <v>268235.90000000002</v>
      </c>
      <c r="AW537" s="32">
        <v>269943.90000000002</v>
      </c>
      <c r="AX537" s="32">
        <v>271548.3</v>
      </c>
      <c r="AY537" s="32">
        <v>258260.25</v>
      </c>
      <c r="AZ537" s="32">
        <v>259917.58</v>
      </c>
      <c r="BA537" s="32">
        <v>261302.85</v>
      </c>
      <c r="BB537" s="32">
        <v>262799.65999999997</v>
      </c>
      <c r="BC537" s="32">
        <v>264871.65000000002</v>
      </c>
      <c r="BD537" s="32">
        <v>246648.52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9" t="s">
        <v>1897</v>
      </c>
      <c r="C538" s="46" t="s">
        <v>1898</v>
      </c>
      <c r="D538" s="7" t="s">
        <v>18</v>
      </c>
      <c r="E538" s="7" t="s">
        <v>32</v>
      </c>
      <c r="F538" s="7" t="s">
        <v>233</v>
      </c>
      <c r="G538" s="7" t="e">
        <f t="shared" ca="1" si="23"/>
        <v>#NAME?</v>
      </c>
      <c r="H538" s="26" t="s">
        <v>179</v>
      </c>
      <c r="I538" s="26" t="s">
        <v>265</v>
      </c>
      <c r="J538" s="7" t="str">
        <f t="shared" si="22"/>
        <v>Não</v>
      </c>
      <c r="K538" s="27">
        <v>45254</v>
      </c>
      <c r="L538" s="7"/>
      <c r="M538" s="9" t="s">
        <v>190</v>
      </c>
      <c r="N538" s="28">
        <v>0</v>
      </c>
      <c r="O538" s="6" t="s">
        <v>24</v>
      </c>
      <c r="P538" s="29">
        <v>0</v>
      </c>
      <c r="Q538" s="30"/>
      <c r="R538" s="30"/>
      <c r="S538" s="7" t="s">
        <v>163</v>
      </c>
      <c r="T538" s="7" t="s">
        <v>1899</v>
      </c>
      <c r="U538" s="7" t="s">
        <v>32</v>
      </c>
      <c r="V538" s="26" t="e">
        <f t="shared" ca="1" si="24"/>
        <v>#NAME?</v>
      </c>
      <c r="W538" s="7"/>
      <c r="X538" s="7"/>
      <c r="Y538" s="31" t="s">
        <v>165</v>
      </c>
      <c r="Z538" s="32"/>
      <c r="AA538" s="33">
        <v>45254</v>
      </c>
      <c r="AB538" s="34">
        <v>49075100012598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>
        <v>0</v>
      </c>
      <c r="AQ538" s="32">
        <v>10066.790000000001</v>
      </c>
      <c r="AR538" s="32">
        <v>10162.200000000001</v>
      </c>
      <c r="AS538" s="32">
        <v>10225.44</v>
      </c>
      <c r="AT538" s="32">
        <v>29309.64</v>
      </c>
      <c r="AU538" s="32">
        <v>29442.93</v>
      </c>
      <c r="AV538" s="32">
        <v>29675</v>
      </c>
      <c r="AW538" s="32">
        <v>38333.25</v>
      </c>
      <c r="AX538" s="32">
        <v>47116.13</v>
      </c>
      <c r="AY538" s="32">
        <v>47518.42</v>
      </c>
      <c r="AZ538" s="32">
        <v>47893.63</v>
      </c>
      <c r="BA538" s="32">
        <v>0</v>
      </c>
      <c r="BB538" s="32">
        <v>0</v>
      </c>
      <c r="BC538" s="32">
        <v>0</v>
      </c>
      <c r="BD538" s="32">
        <v>0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1900</v>
      </c>
      <c r="C539" s="46" t="s">
        <v>1901</v>
      </c>
      <c r="D539" s="7" t="s">
        <v>18</v>
      </c>
      <c r="E539" s="7" t="s">
        <v>32</v>
      </c>
      <c r="F539" s="7" t="s">
        <v>233</v>
      </c>
      <c r="G539" s="7" t="e">
        <f t="shared" ca="1" si="23"/>
        <v>#NAME?</v>
      </c>
      <c r="H539" s="26" t="s">
        <v>179</v>
      </c>
      <c r="I539" s="26" t="s">
        <v>265</v>
      </c>
      <c r="J539" s="7" t="str">
        <f t="shared" si="22"/>
        <v>Não</v>
      </c>
      <c r="K539" s="27">
        <v>45408</v>
      </c>
      <c r="L539" s="7"/>
      <c r="M539" s="9" t="s">
        <v>23</v>
      </c>
      <c r="N539" s="28">
        <v>1.2E-2</v>
      </c>
      <c r="O539" s="6" t="s">
        <v>24</v>
      </c>
      <c r="P539" s="29">
        <v>0</v>
      </c>
      <c r="Q539" s="30"/>
      <c r="R539" s="30"/>
      <c r="S539" s="7" t="s">
        <v>163</v>
      </c>
      <c r="T539" s="7" t="s">
        <v>1899</v>
      </c>
      <c r="U539" s="7" t="s">
        <v>32</v>
      </c>
      <c r="V539" s="26" t="e">
        <f t="shared" ca="1" si="24"/>
        <v>#NAME?</v>
      </c>
      <c r="W539" s="7"/>
      <c r="X539" s="7" t="s">
        <v>26</v>
      </c>
      <c r="Y539" s="31" t="s">
        <v>165</v>
      </c>
      <c r="Z539" s="32"/>
      <c r="AA539" s="33">
        <v>45408</v>
      </c>
      <c r="AB539" s="34">
        <v>49075100014086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1902</v>
      </c>
      <c r="C540" s="46" t="s">
        <v>1903</v>
      </c>
      <c r="D540" s="7" t="s">
        <v>18</v>
      </c>
      <c r="E540" s="7" t="s">
        <v>42</v>
      </c>
      <c r="F540" s="7" t="s">
        <v>90</v>
      </c>
      <c r="G540" s="7" t="e">
        <f t="shared" ca="1" si="23"/>
        <v>#NAME?</v>
      </c>
      <c r="H540" s="26" t="s">
        <v>300</v>
      </c>
      <c r="I540" s="26" t="s">
        <v>24</v>
      </c>
      <c r="J540" s="7" t="str">
        <f t="shared" si="22"/>
        <v>Sim</v>
      </c>
      <c r="K540" s="27">
        <v>45688</v>
      </c>
      <c r="L540" s="7"/>
      <c r="M540" s="9" t="s">
        <v>23</v>
      </c>
      <c r="N540" s="28">
        <v>1.2E-2</v>
      </c>
      <c r="O540" s="6" t="s">
        <v>24</v>
      </c>
      <c r="P540" s="29">
        <v>0</v>
      </c>
      <c r="Q540" s="30" t="s">
        <v>1904</v>
      </c>
      <c r="R540" s="30"/>
      <c r="S540" s="7" t="s">
        <v>163</v>
      </c>
      <c r="T540" s="7" t="s">
        <v>1905</v>
      </c>
      <c r="U540" s="7" t="s">
        <v>42</v>
      </c>
      <c r="V540" s="26" t="e">
        <f t="shared" ca="1" si="24"/>
        <v>#NAME?</v>
      </c>
      <c r="W540" s="7"/>
      <c r="X540" s="7" t="s">
        <v>39</v>
      </c>
      <c r="Y540" s="31"/>
      <c r="Z540" s="32"/>
      <c r="AA540" s="33"/>
      <c r="AB540" s="34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25" t="s">
        <v>1906</v>
      </c>
      <c r="C541" s="46" t="s">
        <v>1907</v>
      </c>
      <c r="D541" s="7" t="s">
        <v>57</v>
      </c>
      <c r="E541" s="7" t="s">
        <v>32</v>
      </c>
      <c r="F541" s="7" t="s">
        <v>423</v>
      </c>
      <c r="G541" s="7" t="e">
        <f t="shared" ca="1" si="23"/>
        <v>#NAME?</v>
      </c>
      <c r="H541" s="26" t="s">
        <v>170</v>
      </c>
      <c r="I541" s="26" t="s">
        <v>24</v>
      </c>
      <c r="J541" s="7" t="str">
        <f t="shared" si="22"/>
        <v>Sim</v>
      </c>
      <c r="K541" s="27">
        <v>45363</v>
      </c>
      <c r="L541" s="7"/>
      <c r="M541" s="9" t="s">
        <v>23</v>
      </c>
      <c r="N541" s="28">
        <v>1.2E-2</v>
      </c>
      <c r="O541" s="6" t="s">
        <v>24</v>
      </c>
      <c r="P541" s="29">
        <v>0</v>
      </c>
      <c r="Q541" s="39" t="s">
        <v>1908</v>
      </c>
      <c r="R541" s="30"/>
      <c r="S541" s="7" t="s">
        <v>163</v>
      </c>
      <c r="T541" s="12" t="s">
        <v>1909</v>
      </c>
      <c r="U541" s="7" t="s">
        <v>32</v>
      </c>
      <c r="V541" s="26" t="e">
        <f t="shared" ca="1" si="24"/>
        <v>#NAME?</v>
      </c>
      <c r="W541" s="7"/>
      <c r="X541" s="7"/>
      <c r="Y541" s="31" t="s">
        <v>165</v>
      </c>
      <c r="Z541" s="32"/>
      <c r="AA541" s="33">
        <v>45363</v>
      </c>
      <c r="AB541" s="34">
        <v>49075100013845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>
        <v>105164.21</v>
      </c>
      <c r="AU541" s="32">
        <v>106021.93</v>
      </c>
      <c r="AV541" s="32">
        <v>106704.3</v>
      </c>
      <c r="AW541" s="32">
        <v>107572.3</v>
      </c>
      <c r="AX541" s="32">
        <v>108492.5</v>
      </c>
      <c r="AY541" s="32">
        <v>109365.04</v>
      </c>
      <c r="AZ541" s="32">
        <v>110150.93</v>
      </c>
      <c r="BA541" s="32">
        <v>111185.66</v>
      </c>
      <c r="BB541" s="32">
        <v>111926.87</v>
      </c>
      <c r="BC541" s="32">
        <v>112668.49</v>
      </c>
      <c r="BD541" s="32">
        <v>113632.52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3" t="s">
        <v>1910</v>
      </c>
      <c r="C542" s="4" t="s">
        <v>1911</v>
      </c>
      <c r="D542" s="7" t="s">
        <v>18</v>
      </c>
      <c r="E542" s="7" t="s">
        <v>19</v>
      </c>
      <c r="F542" s="7" t="s">
        <v>684</v>
      </c>
      <c r="G542" s="7" t="e">
        <f t="shared" ca="1" si="23"/>
        <v>#NAME?</v>
      </c>
      <c r="H542" s="26" t="s">
        <v>170</v>
      </c>
      <c r="I542" s="26" t="s">
        <v>24</v>
      </c>
      <c r="J542" s="7" t="str">
        <f t="shared" si="22"/>
        <v>Não</v>
      </c>
      <c r="K542" s="27">
        <v>45040</v>
      </c>
      <c r="L542" s="7"/>
      <c r="M542" s="7" t="s">
        <v>23</v>
      </c>
      <c r="N542" s="28">
        <v>7.0000000000000001E-3</v>
      </c>
      <c r="O542" s="7" t="s">
        <v>24</v>
      </c>
      <c r="P542" s="29">
        <v>0</v>
      </c>
      <c r="Q542" s="30"/>
      <c r="R542" s="30"/>
      <c r="S542" s="7" t="s">
        <v>163</v>
      </c>
      <c r="T542" s="7" t="s">
        <v>1912</v>
      </c>
      <c r="U542" s="7" t="s">
        <v>209</v>
      </c>
      <c r="V542" s="26" t="e">
        <f t="shared" ca="1" si="24"/>
        <v>#NAME?</v>
      </c>
      <c r="W542" s="7"/>
      <c r="X542" s="7"/>
      <c r="Y542" s="31" t="s">
        <v>165</v>
      </c>
      <c r="Z542" s="32"/>
      <c r="AA542" s="33">
        <v>45040</v>
      </c>
      <c r="AB542" s="34">
        <v>49075100009120</v>
      </c>
      <c r="AC542" s="32"/>
      <c r="AD542" s="32"/>
      <c r="AE542" s="32"/>
      <c r="AF542" s="32"/>
      <c r="AG542" s="32"/>
      <c r="AH542" s="32">
        <v>0</v>
      </c>
      <c r="AI542" s="32">
        <v>511256.93</v>
      </c>
      <c r="AJ542" s="32">
        <v>1157718</v>
      </c>
      <c r="AK542" s="32">
        <v>1167395.6299999999</v>
      </c>
      <c r="AL542" s="32">
        <v>1176247.47</v>
      </c>
      <c r="AM542" s="32">
        <v>1187563.07</v>
      </c>
      <c r="AN542" s="32">
        <v>1197374.01</v>
      </c>
      <c r="AO542" s="32">
        <v>1208309.75</v>
      </c>
      <c r="AP542" s="32">
        <v>1216659.08</v>
      </c>
      <c r="AQ542" s="32">
        <v>1226329.6000000001</v>
      </c>
      <c r="AR542" s="32">
        <v>1237407.43</v>
      </c>
      <c r="AS542" s="32">
        <v>1245888.74</v>
      </c>
      <c r="AT542" s="32">
        <v>1255013.76</v>
      </c>
      <c r="AU542" s="32">
        <v>1265024.3799999999</v>
      </c>
      <c r="AV542" s="32">
        <v>1272402</v>
      </c>
      <c r="AW542" s="32">
        <v>1283204</v>
      </c>
      <c r="AX542" s="32">
        <v>1293214</v>
      </c>
      <c r="AY542" s="32">
        <v>1302817.3899999999</v>
      </c>
      <c r="AZ542" s="32">
        <v>1312777.69</v>
      </c>
      <c r="BA542" s="32">
        <v>1325364.46</v>
      </c>
      <c r="BB542" s="32">
        <v>1334920.43</v>
      </c>
      <c r="BC542" s="32">
        <v>1343435.77</v>
      </c>
      <c r="BD542" s="32">
        <v>1356439.97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1913</v>
      </c>
      <c r="C543" s="4" t="s">
        <v>1914</v>
      </c>
      <c r="D543" s="7" t="s">
        <v>18</v>
      </c>
      <c r="E543" s="7" t="s">
        <v>32</v>
      </c>
      <c r="F543" s="7" t="s">
        <v>255</v>
      </c>
      <c r="G543" s="7" t="e">
        <f t="shared" ca="1" si="23"/>
        <v>#NAME?</v>
      </c>
      <c r="H543" s="26" t="s">
        <v>170</v>
      </c>
      <c r="I543" s="26" t="s">
        <v>24</v>
      </c>
      <c r="J543" s="7" t="str">
        <f t="shared" si="22"/>
        <v>Sim</v>
      </c>
      <c r="K543" s="27">
        <v>45558</v>
      </c>
      <c r="L543" s="7"/>
      <c r="M543" s="7" t="s">
        <v>23</v>
      </c>
      <c r="N543" s="28">
        <v>1.2E-2</v>
      </c>
      <c r="O543" s="7" t="s">
        <v>24</v>
      </c>
      <c r="P543" s="29">
        <v>0</v>
      </c>
      <c r="Q543" s="30" t="s">
        <v>1915</v>
      </c>
      <c r="R543" s="30"/>
      <c r="S543" s="7" t="s">
        <v>163</v>
      </c>
      <c r="T543" s="7" t="s">
        <v>1916</v>
      </c>
      <c r="U543" s="7" t="s">
        <v>32</v>
      </c>
      <c r="V543" s="26" t="e">
        <f t="shared" ca="1" si="24"/>
        <v>#NAME?</v>
      </c>
      <c r="W543" s="7"/>
      <c r="X543" s="7" t="s">
        <v>39</v>
      </c>
      <c r="Y543" s="31"/>
      <c r="Z543" s="32"/>
      <c r="AA543" s="32"/>
      <c r="AB543" s="34">
        <v>49075100015783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>
        <v>498662.39</v>
      </c>
      <c r="BA543" s="32">
        <v>503233.5</v>
      </c>
      <c r="BB543" s="32">
        <v>485089.89</v>
      </c>
      <c r="BC543" s="32">
        <v>468340.69</v>
      </c>
      <c r="BD543" s="32">
        <v>472690.39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14" t="s">
        <v>1917</v>
      </c>
      <c r="C544" s="4" t="s">
        <v>1918</v>
      </c>
      <c r="D544" s="7" t="s">
        <v>18</v>
      </c>
      <c r="E544" s="7" t="s">
        <v>32</v>
      </c>
      <c r="F544" s="7" t="s">
        <v>255</v>
      </c>
      <c r="G544" s="7" t="e">
        <f t="shared" ca="1" si="23"/>
        <v>#NAME?</v>
      </c>
      <c r="H544" s="26" t="s">
        <v>179</v>
      </c>
      <c r="I544" s="26" t="s">
        <v>180</v>
      </c>
      <c r="J544" s="7" t="str">
        <f t="shared" si="22"/>
        <v>Não</v>
      </c>
      <c r="K544" s="27">
        <v>44991</v>
      </c>
      <c r="L544" s="7"/>
      <c r="M544" s="7" t="s">
        <v>23</v>
      </c>
      <c r="N544" s="28">
        <v>1.2E-2</v>
      </c>
      <c r="O544" s="7" t="s">
        <v>24</v>
      </c>
      <c r="P544" s="29">
        <v>0</v>
      </c>
      <c r="Q544" s="30"/>
      <c r="R544" s="30"/>
      <c r="S544" s="7" t="s">
        <v>163</v>
      </c>
      <c r="T544" s="7" t="s">
        <v>1919</v>
      </c>
      <c r="U544" s="7" t="s">
        <v>32</v>
      </c>
      <c r="V544" s="26" t="e">
        <f t="shared" ca="1" si="24"/>
        <v>#NAME?</v>
      </c>
      <c r="W544" s="7"/>
      <c r="X544" s="7"/>
      <c r="Y544" s="31" t="s">
        <v>165</v>
      </c>
      <c r="Z544" s="32"/>
      <c r="AA544" s="33">
        <v>44991</v>
      </c>
      <c r="AB544" s="34">
        <v>49075100009538</v>
      </c>
      <c r="AC544" s="32"/>
      <c r="AD544" s="32"/>
      <c r="AE544" s="32"/>
      <c r="AF544" s="32"/>
      <c r="AG544" s="32"/>
      <c r="AH544" s="32">
        <v>368265.24</v>
      </c>
      <c r="AI544" s="32">
        <v>340562.58</v>
      </c>
      <c r="AJ544" s="32">
        <v>312389.67</v>
      </c>
      <c r="AK544" s="32">
        <v>284890.51</v>
      </c>
      <c r="AL544" s="32">
        <v>226649.71</v>
      </c>
      <c r="AM544" s="32">
        <v>198726.27</v>
      </c>
      <c r="AN544" s="32">
        <v>169987.25</v>
      </c>
      <c r="AO544" s="32">
        <v>141258.94</v>
      </c>
      <c r="AP544" s="32">
        <v>116854.35</v>
      </c>
      <c r="AQ544" s="32">
        <v>87389.25</v>
      </c>
      <c r="AR544" s="32">
        <v>55777.95</v>
      </c>
      <c r="AS544" s="32">
        <v>25885.58</v>
      </c>
      <c r="AT544" s="32">
        <v>0</v>
      </c>
      <c r="AU544" s="32">
        <v>0</v>
      </c>
      <c r="AV544" s="32">
        <v>0</v>
      </c>
      <c r="AW544" s="32">
        <v>0.17</v>
      </c>
      <c r="AX544" s="32">
        <v>0.17</v>
      </c>
      <c r="AY544" s="32">
        <v>0.17</v>
      </c>
      <c r="AZ544" s="32">
        <v>0.17</v>
      </c>
      <c r="BA544" s="32">
        <v>0.17</v>
      </c>
      <c r="BB544" s="32">
        <v>0.17</v>
      </c>
      <c r="BC544" s="32">
        <v>0.17</v>
      </c>
      <c r="BD544" s="32">
        <v>0.17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3" t="s">
        <v>1920</v>
      </c>
      <c r="C545" s="4" t="s">
        <v>1921</v>
      </c>
      <c r="D545" s="7" t="s">
        <v>18</v>
      </c>
      <c r="E545" s="7" t="s">
        <v>32</v>
      </c>
      <c r="F545" s="7" t="s">
        <v>255</v>
      </c>
      <c r="G545" s="7" t="e">
        <f t="shared" ca="1" si="23"/>
        <v>#NAME?</v>
      </c>
      <c r="H545" s="26" t="s">
        <v>179</v>
      </c>
      <c r="I545" s="26" t="s">
        <v>237</v>
      </c>
      <c r="J545" s="7" t="str">
        <f t="shared" si="22"/>
        <v>Sim</v>
      </c>
      <c r="K545" s="27">
        <v>45100</v>
      </c>
      <c r="L545" s="7"/>
      <c r="M545" s="7" t="s">
        <v>393</v>
      </c>
      <c r="N545" s="28">
        <v>7.0000000000000001E-3</v>
      </c>
      <c r="O545" s="7" t="s">
        <v>24</v>
      </c>
      <c r="P545" s="29">
        <v>0</v>
      </c>
      <c r="Q545" s="47" t="s">
        <v>1922</v>
      </c>
      <c r="R545" s="47" t="s">
        <v>1923</v>
      </c>
      <c r="S545" s="7" t="s">
        <v>163</v>
      </c>
      <c r="T545" s="7" t="s">
        <v>1924</v>
      </c>
      <c r="U545" s="7" t="s">
        <v>32</v>
      </c>
      <c r="V545" s="26" t="e">
        <f t="shared" ca="1" si="24"/>
        <v>#NAME?</v>
      </c>
      <c r="W545" s="7"/>
      <c r="X545" s="7"/>
      <c r="Y545" s="31" t="s">
        <v>165</v>
      </c>
      <c r="Z545" s="32"/>
      <c r="AA545" s="33">
        <v>45100</v>
      </c>
      <c r="AB545" s="34">
        <v>49075100007314</v>
      </c>
      <c r="AC545" s="32"/>
      <c r="AD545" s="32"/>
      <c r="AE545" s="32"/>
      <c r="AF545" s="32"/>
      <c r="AG545" s="32"/>
      <c r="AH545" s="32"/>
      <c r="AI545" s="32"/>
      <c r="AJ545" s="32"/>
      <c r="AK545" s="32">
        <v>120847.69</v>
      </c>
      <c r="AL545" s="32">
        <v>210779.7</v>
      </c>
      <c r="AM545" s="32">
        <v>186414.72</v>
      </c>
      <c r="AN545" s="32">
        <v>188147.5</v>
      </c>
      <c r="AO545" s="32">
        <v>189897.63</v>
      </c>
      <c r="AP545" s="32">
        <v>190792.35</v>
      </c>
      <c r="AQ545" s="32">
        <v>192341.63</v>
      </c>
      <c r="AR545" s="32">
        <v>193266.25</v>
      </c>
      <c r="AS545" s="32">
        <v>95403.65</v>
      </c>
      <c r="AT545" s="32">
        <v>96234.46</v>
      </c>
      <c r="AU545" s="32">
        <v>97100.56</v>
      </c>
      <c r="AV545" s="32">
        <v>97912.56</v>
      </c>
      <c r="AW545" s="32">
        <v>98691.41</v>
      </c>
      <c r="AX545" s="32">
        <v>100130.7</v>
      </c>
      <c r="AY545" s="32">
        <v>100995.19</v>
      </c>
      <c r="AZ545" s="32">
        <v>101774.52</v>
      </c>
      <c r="BA545" s="32">
        <v>102672.62</v>
      </c>
      <c r="BB545" s="32">
        <v>103429.12</v>
      </c>
      <c r="BC545" s="32">
        <v>104258.49</v>
      </c>
      <c r="BD545" s="32">
        <v>105348.14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1920</v>
      </c>
      <c r="C546" s="4" t="s">
        <v>1925</v>
      </c>
      <c r="D546" s="7" t="s">
        <v>18</v>
      </c>
      <c r="E546" s="7" t="s">
        <v>32</v>
      </c>
      <c r="F546" s="7" t="s">
        <v>255</v>
      </c>
      <c r="G546" s="7" t="e">
        <f t="shared" ca="1" si="23"/>
        <v>#NAME?</v>
      </c>
      <c r="H546" s="26" t="s">
        <v>179</v>
      </c>
      <c r="I546" s="26" t="s">
        <v>237</v>
      </c>
      <c r="J546" s="7" t="str">
        <f t="shared" si="22"/>
        <v>Sim</v>
      </c>
      <c r="K546" s="27">
        <v>45163</v>
      </c>
      <c r="L546" s="27"/>
      <c r="M546" s="7" t="s">
        <v>221</v>
      </c>
      <c r="N546" s="28">
        <v>1.4999999999999999E-2</v>
      </c>
      <c r="O546" s="7" t="s">
        <v>99</v>
      </c>
      <c r="P546" s="29">
        <v>0.1</v>
      </c>
      <c r="Q546" s="30" t="s">
        <v>1926</v>
      </c>
      <c r="R546" s="47" t="s">
        <v>1927</v>
      </c>
      <c r="S546" s="7" t="s">
        <v>163</v>
      </c>
      <c r="T546" s="7" t="s">
        <v>1924</v>
      </c>
      <c r="U546" s="7" t="s">
        <v>32</v>
      </c>
      <c r="V546" s="26" t="e">
        <f t="shared" ca="1" si="24"/>
        <v>#NAME?</v>
      </c>
      <c r="W546" s="7"/>
      <c r="X546" s="7"/>
      <c r="Y546" s="31" t="s">
        <v>165</v>
      </c>
      <c r="Z546" s="32"/>
      <c r="AA546" s="33">
        <v>45163</v>
      </c>
      <c r="AB546" s="34">
        <v>49075100003610</v>
      </c>
      <c r="AC546" s="32"/>
      <c r="AD546" s="32"/>
      <c r="AE546" s="32"/>
      <c r="AF546" s="32"/>
      <c r="AG546" s="32"/>
      <c r="AH546" s="32"/>
      <c r="AI546" s="32"/>
      <c r="AJ546" s="32"/>
      <c r="AK546" s="32">
        <v>0</v>
      </c>
      <c r="AL546" s="32">
        <v>0</v>
      </c>
      <c r="AM546" s="32">
        <v>27085.37</v>
      </c>
      <c r="AN546" s="32">
        <v>29145.96</v>
      </c>
      <c r="AO546" s="32">
        <v>27767.72</v>
      </c>
      <c r="AP546" s="32">
        <v>28598.080000000002</v>
      </c>
      <c r="AQ546" s="32">
        <v>30015.27</v>
      </c>
      <c r="AR546" s="32">
        <v>27567.040000000001</v>
      </c>
      <c r="AS546" s="32">
        <v>181530.14</v>
      </c>
      <c r="AT546" s="32">
        <v>191029.53</v>
      </c>
      <c r="AU546" s="32">
        <v>189458.43</v>
      </c>
      <c r="AV546" s="32">
        <v>189275.8</v>
      </c>
      <c r="AW546" s="32">
        <v>194550.1</v>
      </c>
      <c r="AX546" s="32">
        <v>196322.6</v>
      </c>
      <c r="AY546" s="32">
        <v>183008.56</v>
      </c>
      <c r="AZ546" s="32">
        <v>183023.05</v>
      </c>
      <c r="BA546" s="32">
        <v>182504.32000000001</v>
      </c>
      <c r="BB546" s="32">
        <v>182069.5</v>
      </c>
      <c r="BC546" s="32">
        <v>182087.01</v>
      </c>
      <c r="BD546" s="32">
        <v>183945.43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1928</v>
      </c>
      <c r="C547" s="4" t="s">
        <v>1929</v>
      </c>
      <c r="D547" s="7" t="s">
        <v>18</v>
      </c>
      <c r="E547" s="7" t="s">
        <v>32</v>
      </c>
      <c r="F547" s="7" t="s">
        <v>233</v>
      </c>
      <c r="G547" s="7" t="e">
        <f t="shared" ca="1" si="23"/>
        <v>#NAME?</v>
      </c>
      <c r="H547" s="26" t="s">
        <v>161</v>
      </c>
      <c r="I547" s="26" t="s">
        <v>24</v>
      </c>
      <c r="J547" s="7" t="str">
        <f t="shared" si="22"/>
        <v>Não</v>
      </c>
      <c r="K547" s="27">
        <v>45107</v>
      </c>
      <c r="L547" s="27">
        <v>45449</v>
      </c>
      <c r="M547" s="7" t="s">
        <v>23</v>
      </c>
      <c r="N547" s="28">
        <v>1.2E-2</v>
      </c>
      <c r="O547" s="7" t="s">
        <v>24</v>
      </c>
      <c r="P547" s="29">
        <v>0</v>
      </c>
      <c r="Q547" s="30"/>
      <c r="R547" s="30" t="s">
        <v>345</v>
      </c>
      <c r="S547" s="7" t="s">
        <v>163</v>
      </c>
      <c r="T547" s="7" t="s">
        <v>1930</v>
      </c>
      <c r="U547" s="7" t="s">
        <v>230</v>
      </c>
      <c r="V547" s="26" t="e">
        <f t="shared" ca="1" si="24"/>
        <v>#NAME?</v>
      </c>
      <c r="W547" s="7"/>
      <c r="X547" s="7"/>
      <c r="Y547" s="31" t="s">
        <v>165</v>
      </c>
      <c r="Z547" s="32"/>
      <c r="AA547" s="33">
        <v>45107</v>
      </c>
      <c r="AB547" s="34">
        <v>49075100011621</v>
      </c>
      <c r="AC547" s="32"/>
      <c r="AD547" s="32"/>
      <c r="AE547" s="32"/>
      <c r="AF547" s="32"/>
      <c r="AG547" s="32"/>
      <c r="AH547" s="32"/>
      <c r="AI547" s="32"/>
      <c r="AJ547" s="32"/>
      <c r="AK547" s="32">
        <v>108827.97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  <c r="AZ547" s="32">
        <v>0</v>
      </c>
      <c r="BA547" s="32">
        <v>0</v>
      </c>
      <c r="BB547" s="32">
        <v>0</v>
      </c>
      <c r="BC547" s="32">
        <v>0</v>
      </c>
      <c r="BD547" s="32">
        <v>0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42" t="s">
        <v>1931</v>
      </c>
      <c r="C548" s="46" t="s">
        <v>1932</v>
      </c>
      <c r="D548" s="7" t="s">
        <v>18</v>
      </c>
      <c r="E548" s="7" t="s">
        <v>19</v>
      </c>
      <c r="F548" s="7" t="s">
        <v>72</v>
      </c>
      <c r="G548" s="7" t="e">
        <f t="shared" ca="1" si="23"/>
        <v>#NAME?</v>
      </c>
      <c r="H548" s="26" t="s">
        <v>170</v>
      </c>
      <c r="I548" s="26" t="s">
        <v>24</v>
      </c>
      <c r="J548" s="7" t="str">
        <f t="shared" si="22"/>
        <v>Não</v>
      </c>
      <c r="K548" s="27">
        <v>45188</v>
      </c>
      <c r="L548" s="7"/>
      <c r="M548" s="7" t="s">
        <v>221</v>
      </c>
      <c r="N548" s="28">
        <v>1.4999999999999999E-2</v>
      </c>
      <c r="O548" s="7" t="s">
        <v>99</v>
      </c>
      <c r="P548" s="29">
        <v>0.1</v>
      </c>
      <c r="Q548" s="25"/>
      <c r="R548" s="30" t="s">
        <v>498</v>
      </c>
      <c r="S548" s="7" t="s">
        <v>163</v>
      </c>
      <c r="T548" s="7" t="s">
        <v>1933</v>
      </c>
      <c r="U548" s="7" t="s">
        <v>77</v>
      </c>
      <c r="V548" s="26" t="e">
        <f t="shared" ca="1" si="24"/>
        <v>#NAME?</v>
      </c>
      <c r="W548" s="7"/>
      <c r="X548" s="7"/>
      <c r="Y548" s="31" t="s">
        <v>165</v>
      </c>
      <c r="Z548" s="32"/>
      <c r="AA548" s="33">
        <v>45188</v>
      </c>
      <c r="AB548" s="34">
        <v>49075100011631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>
        <v>208763.51</v>
      </c>
      <c r="AO548" s="32">
        <v>266900.28000000003</v>
      </c>
      <c r="AP548" s="32">
        <v>272939.39</v>
      </c>
      <c r="AQ548" s="32">
        <v>278256.37</v>
      </c>
      <c r="AR548" s="32">
        <v>273662.88</v>
      </c>
      <c r="AS548" s="32">
        <v>276015.90999999997</v>
      </c>
      <c r="AT548" s="32">
        <v>278391.65999999997</v>
      </c>
      <c r="AU548" s="32">
        <v>276463.02</v>
      </c>
      <c r="AV548" s="32">
        <v>274973.3</v>
      </c>
      <c r="AW548" s="32">
        <v>276515.09999999998</v>
      </c>
      <c r="AX548" s="32">
        <v>354447.6</v>
      </c>
      <c r="AY548" s="32">
        <v>357911.94</v>
      </c>
      <c r="AZ548" s="32">
        <v>356251.78</v>
      </c>
      <c r="BA548" s="32">
        <v>353357.14</v>
      </c>
      <c r="BB548" s="32">
        <v>351329.7</v>
      </c>
      <c r="BC548" s="32">
        <v>351433.12</v>
      </c>
      <c r="BD548" s="32">
        <v>355757.02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1934</v>
      </c>
      <c r="C549" s="46" t="s">
        <v>1935</v>
      </c>
      <c r="D549" s="7" t="s">
        <v>18</v>
      </c>
      <c r="E549" s="7" t="s">
        <v>42</v>
      </c>
      <c r="F549" s="7" t="s">
        <v>52</v>
      </c>
      <c r="G549" s="7" t="e">
        <f t="shared" ca="1" si="23"/>
        <v>#NAME?</v>
      </c>
      <c r="H549" s="26" t="s">
        <v>170</v>
      </c>
      <c r="I549" s="26" t="s">
        <v>24</v>
      </c>
      <c r="J549" s="7" t="str">
        <f t="shared" si="22"/>
        <v>Sim</v>
      </c>
      <c r="K549" s="27">
        <v>45547</v>
      </c>
      <c r="L549" s="7"/>
      <c r="M549" s="7" t="s">
        <v>23</v>
      </c>
      <c r="N549" s="28">
        <v>1.2E-2</v>
      </c>
      <c r="O549" s="7" t="s">
        <v>24</v>
      </c>
      <c r="P549" s="29">
        <v>0</v>
      </c>
      <c r="Q549" s="25" t="s">
        <v>1936</v>
      </c>
      <c r="R549" s="30"/>
      <c r="S549" s="7" t="s">
        <v>163</v>
      </c>
      <c r="T549" s="7" t="s">
        <v>1937</v>
      </c>
      <c r="U549" s="7" t="s">
        <v>42</v>
      </c>
      <c r="V549" s="26" t="e">
        <f t="shared" ca="1" si="24"/>
        <v>#NAME?</v>
      </c>
      <c r="W549" s="7"/>
      <c r="X549" s="7" t="s">
        <v>26</v>
      </c>
      <c r="Y549" s="31"/>
      <c r="Z549" s="32"/>
      <c r="AA549" s="32"/>
      <c r="AB549" s="34">
        <v>49075100015767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>
        <v>802362.22</v>
      </c>
      <c r="BA549" s="32">
        <v>810454.09</v>
      </c>
      <c r="BB549" s="32">
        <v>816560.03</v>
      </c>
      <c r="BC549" s="32">
        <v>823506.27</v>
      </c>
      <c r="BD549" s="32">
        <v>831455.14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3" t="s">
        <v>1938</v>
      </c>
      <c r="C550" s="4" t="s">
        <v>1939</v>
      </c>
      <c r="D550" s="7" t="s">
        <v>18</v>
      </c>
      <c r="E550" s="7" t="s">
        <v>42</v>
      </c>
      <c r="F550" s="7" t="s">
        <v>48</v>
      </c>
      <c r="G550" s="7" t="e">
        <f t="shared" ca="1" si="23"/>
        <v>#NAME?</v>
      </c>
      <c r="H550" s="26" t="s">
        <v>170</v>
      </c>
      <c r="I550" s="26" t="s">
        <v>24</v>
      </c>
      <c r="J550" s="7" t="str">
        <f t="shared" si="22"/>
        <v>Sim</v>
      </c>
      <c r="K550" s="27">
        <v>44987</v>
      </c>
      <c r="L550" s="7"/>
      <c r="M550" s="7" t="s">
        <v>221</v>
      </c>
      <c r="N550" s="28">
        <v>1.4999999999999999E-2</v>
      </c>
      <c r="O550" s="7" t="s">
        <v>99</v>
      </c>
      <c r="P550" s="29">
        <v>0.1</v>
      </c>
      <c r="Q550" s="30" t="s">
        <v>1940</v>
      </c>
      <c r="R550" s="30"/>
      <c r="S550" s="7" t="s">
        <v>163</v>
      </c>
      <c r="T550" s="7" t="s">
        <v>1941</v>
      </c>
      <c r="U550" s="7" t="s">
        <v>42</v>
      </c>
      <c r="V550" s="26" t="e">
        <f t="shared" ca="1" si="24"/>
        <v>#NAME?</v>
      </c>
      <c r="W550" s="7"/>
      <c r="X550" s="7"/>
      <c r="Y550" s="31" t="s">
        <v>279</v>
      </c>
      <c r="Z550" s="32"/>
      <c r="AA550" s="33">
        <v>44987</v>
      </c>
      <c r="AB550" s="34">
        <v>49075100007276</v>
      </c>
      <c r="AC550" s="32"/>
      <c r="AD550" s="32"/>
      <c r="AE550" s="32"/>
      <c r="AF550" s="32">
        <v>0</v>
      </c>
      <c r="AG550" s="32">
        <v>284090.61</v>
      </c>
      <c r="AH550" s="32">
        <v>339363.55</v>
      </c>
      <c r="AI550" s="32">
        <v>341209.52</v>
      </c>
      <c r="AJ550" s="32">
        <v>347483.42</v>
      </c>
      <c r="AK550" s="32">
        <v>353546.33</v>
      </c>
      <c r="AL550" s="32">
        <v>355920.24</v>
      </c>
      <c r="AM550" s="32">
        <v>353649.99</v>
      </c>
      <c r="AN550" s="32">
        <v>354934.72</v>
      </c>
      <c r="AO550" s="32">
        <v>359135.21</v>
      </c>
      <c r="AP550" s="32">
        <v>366613.03</v>
      </c>
      <c r="AQ550" s="32">
        <v>373740.33</v>
      </c>
      <c r="AR550" s="32">
        <v>367839.66</v>
      </c>
      <c r="AS550" s="32">
        <v>370831.17</v>
      </c>
      <c r="AT550" s="32">
        <v>374712.09</v>
      </c>
      <c r="AU550" s="32">
        <v>370888</v>
      </c>
      <c r="AV550" s="32">
        <v>369170.6</v>
      </c>
      <c r="AW550" s="32">
        <v>396651.4</v>
      </c>
      <c r="AX550" s="32">
        <v>401297.3</v>
      </c>
      <c r="AY550" s="32">
        <v>405745.91</v>
      </c>
      <c r="AZ550" s="32">
        <v>404027.43</v>
      </c>
      <c r="BA550" s="32">
        <v>401467.01</v>
      </c>
      <c r="BB550" s="32">
        <v>399615.23</v>
      </c>
      <c r="BC550" s="32">
        <v>399382.53</v>
      </c>
      <c r="BD550" s="32">
        <v>404918.69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1942</v>
      </c>
      <c r="C551" s="4" t="s">
        <v>1943</v>
      </c>
      <c r="D551" s="7" t="s">
        <v>41</v>
      </c>
      <c r="E551" s="7" t="s">
        <v>42</v>
      </c>
      <c r="F551" s="7" t="s">
        <v>43</v>
      </c>
      <c r="G551" s="7" t="e">
        <f t="shared" ca="1" si="23"/>
        <v>#NAME?</v>
      </c>
      <c r="H551" s="26" t="s">
        <v>170</v>
      </c>
      <c r="I551" s="26" t="s">
        <v>24</v>
      </c>
      <c r="J551" s="7" t="str">
        <f t="shared" si="22"/>
        <v>Não</v>
      </c>
      <c r="K551" s="27">
        <v>45490</v>
      </c>
      <c r="L551" s="7"/>
      <c r="M551" s="7" t="s">
        <v>23</v>
      </c>
      <c r="N551" s="28">
        <v>0.01</v>
      </c>
      <c r="O551" s="7" t="s">
        <v>24</v>
      </c>
      <c r="P551" s="29">
        <v>0</v>
      </c>
      <c r="Q551" s="30"/>
      <c r="R551" s="30"/>
      <c r="S551" s="7" t="s">
        <v>163</v>
      </c>
      <c r="T551" s="7" t="s">
        <v>1944</v>
      </c>
      <c r="U551" s="7" t="s">
        <v>32</v>
      </c>
      <c r="V551" s="26" t="e">
        <f t="shared" ca="1" si="24"/>
        <v>#NAME?</v>
      </c>
      <c r="W551" s="7"/>
      <c r="X551" s="7" t="s">
        <v>186</v>
      </c>
      <c r="Y551" s="31" t="s">
        <v>165</v>
      </c>
      <c r="Z551" s="32"/>
      <c r="AA551" s="33">
        <v>45490</v>
      </c>
      <c r="AB551" s="34">
        <v>49075100015406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>
        <v>444187.2</v>
      </c>
      <c r="AY551" s="32">
        <v>448597.51</v>
      </c>
      <c r="AZ551" s="32">
        <v>451239.58</v>
      </c>
      <c r="BA551" s="32">
        <v>454787.53</v>
      </c>
      <c r="BB551" s="32">
        <v>457958.57</v>
      </c>
      <c r="BC551" s="32">
        <v>460687.59</v>
      </c>
      <c r="BD551" s="32">
        <v>465054.55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1942</v>
      </c>
      <c r="C552" s="4" t="s">
        <v>1945</v>
      </c>
      <c r="D552" s="7" t="s">
        <v>41</v>
      </c>
      <c r="E552" s="7" t="s">
        <v>42</v>
      </c>
      <c r="F552" s="7" t="s">
        <v>43</v>
      </c>
      <c r="G552" s="7" t="e">
        <f t="shared" ca="1" si="23"/>
        <v>#NAME?</v>
      </c>
      <c r="H552" s="26" t="s">
        <v>179</v>
      </c>
      <c r="I552" s="26" t="s">
        <v>24</v>
      </c>
      <c r="J552" s="7" t="str">
        <f t="shared" si="22"/>
        <v>Não</v>
      </c>
      <c r="K552" s="27">
        <v>45488</v>
      </c>
      <c r="L552" s="7"/>
      <c r="M552" s="7" t="s">
        <v>23</v>
      </c>
      <c r="N552" s="28">
        <v>0.01</v>
      </c>
      <c r="O552" s="7" t="s">
        <v>24</v>
      </c>
      <c r="P552" s="29">
        <v>0</v>
      </c>
      <c r="Q552" s="30"/>
      <c r="R552" s="30" t="s">
        <v>1946</v>
      </c>
      <c r="S552" s="7" t="s">
        <v>163</v>
      </c>
      <c r="T552" s="7" t="s">
        <v>1944</v>
      </c>
      <c r="U552" s="7" t="s">
        <v>32</v>
      </c>
      <c r="V552" s="26" t="e">
        <f t="shared" ca="1" si="24"/>
        <v>#NAME?</v>
      </c>
      <c r="W552" s="7"/>
      <c r="X552" s="7" t="s">
        <v>186</v>
      </c>
      <c r="Y552" s="31" t="s">
        <v>165</v>
      </c>
      <c r="Z552" s="32"/>
      <c r="AA552" s="33">
        <v>45488</v>
      </c>
      <c r="AB552" s="34">
        <v>49075100015538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0</v>
      </c>
      <c r="AY552" s="32">
        <v>0</v>
      </c>
      <c r="AZ552" s="32">
        <v>0</v>
      </c>
      <c r="BA552" s="32">
        <v>0</v>
      </c>
      <c r="BB552" s="32">
        <v>0</v>
      </c>
      <c r="BC552" s="32">
        <v>0</v>
      </c>
      <c r="BD552" s="32">
        <v>0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1947</v>
      </c>
      <c r="C553" s="4" t="s">
        <v>1948</v>
      </c>
      <c r="D553" s="7" t="s">
        <v>41</v>
      </c>
      <c r="E553" s="7" t="s">
        <v>42</v>
      </c>
      <c r="F553" s="7" t="s">
        <v>43</v>
      </c>
      <c r="G553" s="7" t="e">
        <f t="shared" ca="1" si="23"/>
        <v>#NAME?</v>
      </c>
      <c r="H553" s="26" t="s">
        <v>170</v>
      </c>
      <c r="I553" s="26" t="s">
        <v>24</v>
      </c>
      <c r="J553" s="7" t="str">
        <f t="shared" si="22"/>
        <v>Não</v>
      </c>
      <c r="K553" s="27">
        <v>45551</v>
      </c>
      <c r="L553" s="7"/>
      <c r="M553" s="7" t="s">
        <v>23</v>
      </c>
      <c r="N553" s="28">
        <v>1.2E-2</v>
      </c>
      <c r="O553" s="7" t="s">
        <v>24</v>
      </c>
      <c r="P553" s="29">
        <v>0</v>
      </c>
      <c r="Q553" s="30"/>
      <c r="R553" s="30"/>
      <c r="S553" s="7" t="s">
        <v>163</v>
      </c>
      <c r="T553" s="7" t="s">
        <v>1949</v>
      </c>
      <c r="U553" s="7" t="s">
        <v>32</v>
      </c>
      <c r="V553" s="26" t="e">
        <f t="shared" ca="1" si="24"/>
        <v>#NAME?</v>
      </c>
      <c r="W553" s="7"/>
      <c r="X553" s="7" t="s">
        <v>26</v>
      </c>
      <c r="Y553" s="31"/>
      <c r="Z553" s="32"/>
      <c r="AA553" s="32"/>
      <c r="AB553" s="34">
        <v>49075100015732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>
        <v>251679.82</v>
      </c>
      <c r="BA553" s="32">
        <v>354337.72</v>
      </c>
      <c r="BB553" s="32">
        <v>357001.76</v>
      </c>
      <c r="BC553" s="32">
        <v>359958.5</v>
      </c>
      <c r="BD553" s="32">
        <v>363468.79999999999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1947</v>
      </c>
      <c r="C554" s="4" t="s">
        <v>1950</v>
      </c>
      <c r="D554" s="7" t="s">
        <v>41</v>
      </c>
      <c r="E554" s="7" t="s">
        <v>42</v>
      </c>
      <c r="F554" s="7" t="s">
        <v>43</v>
      </c>
      <c r="G554" s="7" t="e">
        <f t="shared" ca="1" si="23"/>
        <v>#NAME?</v>
      </c>
      <c r="H554" s="26" t="s">
        <v>179</v>
      </c>
      <c r="I554" s="26" t="s">
        <v>205</v>
      </c>
      <c r="J554" s="7" t="str">
        <f t="shared" si="22"/>
        <v>Não</v>
      </c>
      <c r="K554" s="27">
        <v>45552</v>
      </c>
      <c r="L554" s="7"/>
      <c r="M554" s="7" t="s">
        <v>227</v>
      </c>
      <c r="N554" s="28">
        <v>0</v>
      </c>
      <c r="O554" s="7" t="s">
        <v>24</v>
      </c>
      <c r="P554" s="29">
        <v>0</v>
      </c>
      <c r="Q554" s="30"/>
      <c r="R554" s="30"/>
      <c r="S554" s="7" t="s">
        <v>163</v>
      </c>
      <c r="T554" s="7" t="s">
        <v>1949</v>
      </c>
      <c r="U554" s="7" t="s">
        <v>32</v>
      </c>
      <c r="V554" s="26" t="e">
        <f t="shared" ca="1" si="24"/>
        <v>#NAME?</v>
      </c>
      <c r="W554" s="7"/>
      <c r="X554" s="7" t="s">
        <v>26</v>
      </c>
      <c r="Y554" s="31"/>
      <c r="Z554" s="32"/>
      <c r="AA554" s="32"/>
      <c r="AB554" s="34">
        <v>49075100015740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6306.48</v>
      </c>
      <c r="BA554" s="32">
        <v>10466.98</v>
      </c>
      <c r="BB554" s="32">
        <v>10278.56</v>
      </c>
      <c r="BC554" s="32">
        <v>21018.93</v>
      </c>
      <c r="BD554" s="32">
        <v>36389.440000000002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1951</v>
      </c>
      <c r="C555" s="38" t="s">
        <v>1952</v>
      </c>
      <c r="D555" s="7" t="s">
        <v>18</v>
      </c>
      <c r="E555" s="7" t="s">
        <v>32</v>
      </c>
      <c r="F555" s="7" t="s">
        <v>1034</v>
      </c>
      <c r="G555" s="7" t="e">
        <f t="shared" ca="1" si="23"/>
        <v>#NAME?</v>
      </c>
      <c r="H555" s="26" t="s">
        <v>179</v>
      </c>
      <c r="I555" s="26" t="s">
        <v>180</v>
      </c>
      <c r="J555" s="7" t="str">
        <f t="shared" si="22"/>
        <v>Não</v>
      </c>
      <c r="K555" s="27">
        <v>45356</v>
      </c>
      <c r="L555" s="7"/>
      <c r="M555" s="7" t="s">
        <v>23</v>
      </c>
      <c r="N555" s="28">
        <v>1.2E-2</v>
      </c>
      <c r="O555" s="7" t="s">
        <v>24</v>
      </c>
      <c r="P555" s="29">
        <v>0</v>
      </c>
      <c r="Q555" s="30"/>
      <c r="R555" s="30"/>
      <c r="S555" s="7" t="s">
        <v>163</v>
      </c>
      <c r="T555" s="6" t="s">
        <v>1953</v>
      </c>
      <c r="U555" s="7" t="s">
        <v>32</v>
      </c>
      <c r="V555" s="26" t="e">
        <f t="shared" ca="1" si="24"/>
        <v>#NAME?</v>
      </c>
      <c r="W555" s="7"/>
      <c r="X555" s="7"/>
      <c r="Y555" s="31" t="s">
        <v>165</v>
      </c>
      <c r="Z555" s="32"/>
      <c r="AA555" s="33">
        <v>45356</v>
      </c>
      <c r="AB555" s="34">
        <v>49075100013853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>
        <v>0</v>
      </c>
      <c r="BC555" s="32">
        <v>0</v>
      </c>
      <c r="BD555" s="32">
        <v>0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1954</v>
      </c>
      <c r="C556" s="4" t="s">
        <v>1955</v>
      </c>
      <c r="D556" s="7" t="s">
        <v>18</v>
      </c>
      <c r="E556" s="7" t="s">
        <v>42</v>
      </c>
      <c r="F556" s="7" t="s">
        <v>52</v>
      </c>
      <c r="G556" s="7" t="e">
        <f t="shared" ca="1" si="23"/>
        <v>#NAME?</v>
      </c>
      <c r="H556" s="26" t="s">
        <v>179</v>
      </c>
      <c r="I556" s="26" t="s">
        <v>180</v>
      </c>
      <c r="J556" s="7" t="str">
        <f t="shared" si="22"/>
        <v>Não</v>
      </c>
      <c r="K556" s="27">
        <v>44951</v>
      </c>
      <c r="L556" s="7"/>
      <c r="M556" s="7" t="s">
        <v>281</v>
      </c>
      <c r="N556" s="28">
        <v>2.5000000000000001E-2</v>
      </c>
      <c r="O556" s="7" t="s">
        <v>201</v>
      </c>
      <c r="P556" s="29">
        <v>0.2</v>
      </c>
      <c r="Q556" s="30"/>
      <c r="R556" s="30" t="s">
        <v>1956</v>
      </c>
      <c r="S556" s="7" t="s">
        <v>163</v>
      </c>
      <c r="T556" s="7" t="s">
        <v>1957</v>
      </c>
      <c r="U556" s="7" t="s">
        <v>42</v>
      </c>
      <c r="V556" s="26" t="e">
        <f t="shared" ca="1" si="24"/>
        <v>#NAME?</v>
      </c>
      <c r="W556" s="7"/>
      <c r="X556" s="7"/>
      <c r="Y556" s="31" t="s">
        <v>165</v>
      </c>
      <c r="Z556" s="32"/>
      <c r="AA556" s="33">
        <v>44951</v>
      </c>
      <c r="AB556" s="34">
        <v>49075100006083</v>
      </c>
      <c r="AC556" s="32"/>
      <c r="AD556" s="32"/>
      <c r="AE556" s="32"/>
      <c r="AF556" s="32">
        <v>31710.6</v>
      </c>
      <c r="AG556" s="32">
        <v>51930.03</v>
      </c>
      <c r="AH556" s="32">
        <v>51039.26</v>
      </c>
      <c r="AI556" s="32">
        <v>52412.85</v>
      </c>
      <c r="AJ556" s="32">
        <v>54741.43</v>
      </c>
      <c r="AK556" s="32">
        <v>63009.59</v>
      </c>
      <c r="AL556" s="32">
        <v>78422.94</v>
      </c>
      <c r="AM556" s="32">
        <v>79176.09</v>
      </c>
      <c r="AN556" s="32">
        <v>82436.509999999995</v>
      </c>
      <c r="AO556" s="32">
        <v>81636.55</v>
      </c>
      <c r="AP556" s="32">
        <v>87652.87</v>
      </c>
      <c r="AQ556" s="32">
        <v>91860.35</v>
      </c>
      <c r="AR556" s="32">
        <v>85488.26</v>
      </c>
      <c r="AS556" s="32">
        <v>86638.59</v>
      </c>
      <c r="AT556" s="32">
        <v>353</v>
      </c>
      <c r="AU556" s="32">
        <v>310.18</v>
      </c>
      <c r="AV556" s="32">
        <v>263.44</v>
      </c>
      <c r="AW556" s="32">
        <v>263.83</v>
      </c>
      <c r="AX556" s="32">
        <v>263.83</v>
      </c>
      <c r="AY556" s="32">
        <v>263.83</v>
      </c>
      <c r="AZ556" s="32">
        <v>263.83</v>
      </c>
      <c r="BA556" s="32">
        <v>263.83</v>
      </c>
      <c r="BB556" s="32">
        <v>263.83</v>
      </c>
      <c r="BC556" s="32">
        <v>263.83</v>
      </c>
      <c r="BD556" s="32">
        <v>263.83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1958</v>
      </c>
      <c r="C557" s="4" t="s">
        <v>1959</v>
      </c>
      <c r="D557" s="7" t="s">
        <v>18</v>
      </c>
      <c r="E557" s="7" t="s">
        <v>19</v>
      </c>
      <c r="F557" s="7" t="s">
        <v>72</v>
      </c>
      <c r="G557" s="7" t="e">
        <f t="shared" ca="1" si="23"/>
        <v>#NAME?</v>
      </c>
      <c r="H557" s="26" t="s">
        <v>179</v>
      </c>
      <c r="I557" s="26" t="s">
        <v>180</v>
      </c>
      <c r="J557" s="7" t="str">
        <f t="shared" si="22"/>
        <v>Não</v>
      </c>
      <c r="K557" s="27">
        <v>45113</v>
      </c>
      <c r="L557" s="27"/>
      <c r="M557" s="7" t="s">
        <v>281</v>
      </c>
      <c r="N557" s="28">
        <v>2.5000000000000001E-2</v>
      </c>
      <c r="O557" s="7" t="s">
        <v>201</v>
      </c>
      <c r="P557" s="29">
        <v>0.2</v>
      </c>
      <c r="Q557" s="30"/>
      <c r="R557" s="30" t="s">
        <v>1960</v>
      </c>
      <c r="S557" s="7" t="s">
        <v>163</v>
      </c>
      <c r="T557" s="7" t="s">
        <v>1961</v>
      </c>
      <c r="U557" s="7" t="s">
        <v>77</v>
      </c>
      <c r="V557" s="26" t="e">
        <f t="shared" ca="1" si="24"/>
        <v>#NAME?</v>
      </c>
      <c r="W557" s="7"/>
      <c r="X557" s="7" t="s">
        <v>26</v>
      </c>
      <c r="Y557" s="31" t="s">
        <v>165</v>
      </c>
      <c r="Z557" s="32"/>
      <c r="AA557" s="33">
        <v>45113</v>
      </c>
      <c r="AB557" s="34">
        <v>49075100006873</v>
      </c>
      <c r="AC557" s="32"/>
      <c r="AD557" s="32"/>
      <c r="AE557" s="32"/>
      <c r="AF557" s="32"/>
      <c r="AG557" s="32"/>
      <c r="AH557" s="32"/>
      <c r="AI557" s="32"/>
      <c r="AJ557" s="32"/>
      <c r="AK557" s="32">
        <v>4000</v>
      </c>
      <c r="AL557" s="32">
        <v>58760.66</v>
      </c>
      <c r="AM557" s="32">
        <v>100797.46</v>
      </c>
      <c r="AN557" s="32">
        <v>100548.79</v>
      </c>
      <c r="AO557" s="32">
        <v>105060.3</v>
      </c>
      <c r="AP557" s="32">
        <v>112931.1</v>
      </c>
      <c r="AQ557" s="32">
        <v>148344.70000000001</v>
      </c>
      <c r="AR557" s="32">
        <v>139817.22</v>
      </c>
      <c r="AS557" s="32">
        <v>141680.03</v>
      </c>
      <c r="AT557" s="32">
        <v>567.70000000000005</v>
      </c>
      <c r="AU557" s="32">
        <v>414.56</v>
      </c>
      <c r="AV557" s="32">
        <v>414.56</v>
      </c>
      <c r="AW557" s="32">
        <v>417.19</v>
      </c>
      <c r="AX557" s="32">
        <v>418.23</v>
      </c>
      <c r="AY557" s="32">
        <v>419.25</v>
      </c>
      <c r="AZ557" s="32">
        <v>420.23</v>
      </c>
      <c r="BA557" s="32">
        <v>421.33</v>
      </c>
      <c r="BB557" s="32">
        <v>0</v>
      </c>
      <c r="BC557" s="32">
        <v>0</v>
      </c>
      <c r="BD557" s="32">
        <v>0</v>
      </c>
      <c r="BE557" s="32" t="e">
        <f t="array" aca="1" ref="BE557" ca="1">_xludf.XLOOKUP(C557,'PL TOTAL D0'!A:A,'PL TOTAL D0'!C:C,"")</f>
        <v>#NAME?</v>
      </c>
    </row>
    <row r="558" spans="1:57" ht="18.75" customHeight="1">
      <c r="A558" s="25" t="s">
        <v>17</v>
      </c>
      <c r="B558" s="3" t="s">
        <v>1962</v>
      </c>
      <c r="C558" s="4" t="s">
        <v>1963</v>
      </c>
      <c r="D558" s="7" t="s">
        <v>18</v>
      </c>
      <c r="E558" s="7" t="s">
        <v>19</v>
      </c>
      <c r="F558" s="7" t="s">
        <v>72</v>
      </c>
      <c r="G558" s="7" t="e">
        <f t="shared" ca="1" si="23"/>
        <v>#NAME?</v>
      </c>
      <c r="H558" s="26" t="s">
        <v>170</v>
      </c>
      <c r="I558" s="26" t="s">
        <v>24</v>
      </c>
      <c r="J558" s="7" t="str">
        <f t="shared" si="22"/>
        <v>Não</v>
      </c>
      <c r="K558" s="27">
        <v>45035</v>
      </c>
      <c r="L558" s="7"/>
      <c r="M558" s="7" t="s">
        <v>75</v>
      </c>
      <c r="N558" s="28">
        <v>1.2E-2</v>
      </c>
      <c r="O558" s="7" t="s">
        <v>24</v>
      </c>
      <c r="P558" s="29">
        <v>0</v>
      </c>
      <c r="Q558" s="30"/>
      <c r="R558" s="30"/>
      <c r="S558" s="7" t="s">
        <v>163</v>
      </c>
      <c r="T558" s="7" t="s">
        <v>1961</v>
      </c>
      <c r="U558" s="7" t="s">
        <v>77</v>
      </c>
      <c r="V558" s="26" t="e">
        <f t="shared" ca="1" si="24"/>
        <v>#NAME?</v>
      </c>
      <c r="W558" s="7"/>
      <c r="X558" s="7" t="s">
        <v>26</v>
      </c>
      <c r="Y558" s="31" t="s">
        <v>165</v>
      </c>
      <c r="Z558" s="32"/>
      <c r="AA558" s="33">
        <v>45035</v>
      </c>
      <c r="AB558" s="34">
        <v>49075100009775</v>
      </c>
      <c r="AC558" s="32"/>
      <c r="AD558" s="32"/>
      <c r="AE558" s="32"/>
      <c r="AF558" s="32"/>
      <c r="AG558" s="32"/>
      <c r="AH558" s="32">
        <v>0</v>
      </c>
      <c r="AI558" s="32">
        <v>459936.64</v>
      </c>
      <c r="AJ558" s="32">
        <v>510336.77</v>
      </c>
      <c r="AK558" s="32">
        <v>515447.49</v>
      </c>
      <c r="AL558" s="32">
        <v>469355.86</v>
      </c>
      <c r="AM558" s="32">
        <v>432768.81</v>
      </c>
      <c r="AN558" s="32">
        <v>436245.95</v>
      </c>
      <c r="AO558" s="32">
        <v>440042.95</v>
      </c>
      <c r="AP558" s="32">
        <v>443494.03</v>
      </c>
      <c r="AQ558" s="32">
        <v>416227.51</v>
      </c>
      <c r="AR558" s="32">
        <v>419873.9</v>
      </c>
      <c r="AS558" s="32">
        <v>423182</v>
      </c>
      <c r="AT558" s="32">
        <v>426797.43</v>
      </c>
      <c r="AU558" s="32">
        <v>426021</v>
      </c>
      <c r="AV558" s="32">
        <v>427807.8</v>
      </c>
      <c r="AW558" s="32">
        <v>431224.4</v>
      </c>
      <c r="AX558" s="32">
        <v>434799.3</v>
      </c>
      <c r="AY558" s="32">
        <v>435406.03</v>
      </c>
      <c r="AZ558" s="32">
        <v>438361.15</v>
      </c>
      <c r="BA558" s="32">
        <v>441990.87</v>
      </c>
      <c r="BB558" s="32">
        <v>445764.56</v>
      </c>
      <c r="BC558" s="32">
        <v>448931.83</v>
      </c>
      <c r="BD558" s="32">
        <v>451995.2</v>
      </c>
      <c r="BE558" s="32" t="e">
        <f t="array" aca="1" ref="BE558" ca="1">_xludf.XLOOKUP(C558,'PL TOTAL D0'!A:A,'PL TOTAL D0'!C:C,"")</f>
        <v>#NAME?</v>
      </c>
    </row>
    <row r="559" spans="1:57" ht="15.75" customHeight="1">
      <c r="A559" s="25" t="s">
        <v>17</v>
      </c>
      <c r="B559" s="3" t="s">
        <v>1964</v>
      </c>
      <c r="C559" s="4" t="s">
        <v>1965</v>
      </c>
      <c r="D559" s="7" t="s">
        <v>18</v>
      </c>
      <c r="E559" s="7" t="s">
        <v>32</v>
      </c>
      <c r="F559" s="7" t="s">
        <v>409</v>
      </c>
      <c r="G559" s="7" t="e">
        <f t="shared" ca="1" si="23"/>
        <v>#NAME?</v>
      </c>
      <c r="H559" s="26" t="s">
        <v>179</v>
      </c>
      <c r="I559" s="26" t="s">
        <v>265</v>
      </c>
      <c r="J559" s="7" t="str">
        <f t="shared" si="22"/>
        <v>Não</v>
      </c>
      <c r="K559" s="27">
        <v>45163</v>
      </c>
      <c r="L559" s="138"/>
      <c r="M559" s="7" t="s">
        <v>23</v>
      </c>
      <c r="N559" s="28">
        <v>1.2E-2</v>
      </c>
      <c r="O559" s="7" t="s">
        <v>24</v>
      </c>
      <c r="P559" s="29">
        <v>0</v>
      </c>
      <c r="Q559" s="47"/>
      <c r="R559" s="165" t="s">
        <v>1966</v>
      </c>
      <c r="S559" s="7" t="s">
        <v>163</v>
      </c>
      <c r="T559" s="7" t="s">
        <v>1967</v>
      </c>
      <c r="U559" s="7" t="s">
        <v>32</v>
      </c>
      <c r="V559" s="26" t="e">
        <f t="shared" ca="1" si="24"/>
        <v>#NAME?</v>
      </c>
      <c r="W559" s="7"/>
      <c r="X559" s="7"/>
      <c r="Y559" s="7" t="s">
        <v>165</v>
      </c>
      <c r="Z559" s="25"/>
      <c r="AA559" s="138">
        <v>45163</v>
      </c>
      <c r="AB559" s="139">
        <v>49075100011648</v>
      </c>
      <c r="AC559" s="25"/>
      <c r="AD559" s="25"/>
      <c r="AE559" s="25"/>
      <c r="AF559" s="25"/>
      <c r="AG559" s="25"/>
      <c r="AH559" s="25"/>
      <c r="AI559" s="25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20000</v>
      </c>
      <c r="AX559" s="32">
        <v>0</v>
      </c>
      <c r="AY559" s="32">
        <v>0.5</v>
      </c>
      <c r="AZ559" s="32">
        <v>120345.4</v>
      </c>
      <c r="BA559" s="32">
        <v>121632.93</v>
      </c>
      <c r="BB559" s="32">
        <v>122580.67</v>
      </c>
      <c r="BC559" s="32">
        <v>123748.2</v>
      </c>
      <c r="BD559" s="32">
        <v>0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1964</v>
      </c>
      <c r="C560" s="4" t="s">
        <v>1968</v>
      </c>
      <c r="D560" s="7" t="s">
        <v>18</v>
      </c>
      <c r="E560" s="7" t="s">
        <v>32</v>
      </c>
      <c r="F560" s="7" t="s">
        <v>409</v>
      </c>
      <c r="G560" s="7" t="e">
        <f t="shared" ca="1" si="23"/>
        <v>#NAME?</v>
      </c>
      <c r="H560" s="26" t="s">
        <v>179</v>
      </c>
      <c r="I560" s="26" t="s">
        <v>265</v>
      </c>
      <c r="J560" s="7" t="str">
        <f t="shared" si="22"/>
        <v>Não</v>
      </c>
      <c r="K560" s="27">
        <v>45163</v>
      </c>
      <c r="L560" s="138"/>
      <c r="M560" s="7" t="s">
        <v>221</v>
      </c>
      <c r="N560" s="28">
        <v>1.4999999999999999E-2</v>
      </c>
      <c r="O560" s="7" t="s">
        <v>99</v>
      </c>
      <c r="P560" s="29">
        <v>0.1</v>
      </c>
      <c r="Q560" s="47"/>
      <c r="R560" s="165" t="s">
        <v>1966</v>
      </c>
      <c r="S560" s="7" t="s">
        <v>163</v>
      </c>
      <c r="T560" s="7" t="s">
        <v>1967</v>
      </c>
      <c r="U560" s="7" t="s">
        <v>32</v>
      </c>
      <c r="V560" s="26" t="e">
        <f t="shared" ca="1" si="24"/>
        <v>#NAME?</v>
      </c>
      <c r="W560" s="7"/>
      <c r="X560" s="7"/>
      <c r="Y560" s="7" t="s">
        <v>165</v>
      </c>
      <c r="Z560" s="25"/>
      <c r="AA560" s="138">
        <v>45163</v>
      </c>
      <c r="AB560" s="139">
        <v>49075100011656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20122.259999999998</v>
      </c>
      <c r="AY560" s="32">
        <v>20269.39</v>
      </c>
      <c r="AZ560" s="32">
        <v>0</v>
      </c>
      <c r="BA560" s="32">
        <v>0</v>
      </c>
      <c r="BB560" s="32">
        <v>0</v>
      </c>
      <c r="BC560" s="32">
        <v>2.04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1969</v>
      </c>
      <c r="C561" s="4" t="s">
        <v>1970</v>
      </c>
      <c r="D561" s="7" t="s">
        <v>18</v>
      </c>
      <c r="E561" s="7" t="s">
        <v>32</v>
      </c>
      <c r="F561" s="7" t="s">
        <v>409</v>
      </c>
      <c r="G561" s="7" t="e">
        <f t="shared" ca="1" si="23"/>
        <v>#NAME?</v>
      </c>
      <c r="H561" s="26" t="s">
        <v>179</v>
      </c>
      <c r="I561" s="26" t="s">
        <v>265</v>
      </c>
      <c r="J561" s="7" t="str">
        <f t="shared" si="22"/>
        <v>Não</v>
      </c>
      <c r="K561" s="27">
        <v>44973</v>
      </c>
      <c r="L561" s="7"/>
      <c r="M561" s="7" t="s">
        <v>190</v>
      </c>
      <c r="N561" s="28">
        <v>0</v>
      </c>
      <c r="O561" s="7" t="s">
        <v>24</v>
      </c>
      <c r="P561" s="29">
        <v>0</v>
      </c>
      <c r="Q561" s="30"/>
      <c r="R561" s="30" t="s">
        <v>1971</v>
      </c>
      <c r="S561" s="7" t="s">
        <v>163</v>
      </c>
      <c r="T561" s="7" t="s">
        <v>1972</v>
      </c>
      <c r="U561" s="7" t="s">
        <v>32</v>
      </c>
      <c r="V561" s="26" t="e">
        <f t="shared" ca="1" si="24"/>
        <v>#NAME?</v>
      </c>
      <c r="W561" s="7"/>
      <c r="X561" s="7"/>
      <c r="Y561" s="31" t="s">
        <v>165</v>
      </c>
      <c r="Z561" s="32"/>
      <c r="AA561" s="33">
        <v>44973</v>
      </c>
      <c r="AB561" s="34">
        <v>49075100006091</v>
      </c>
      <c r="AC561" s="32"/>
      <c r="AD561" s="32"/>
      <c r="AE561" s="32"/>
      <c r="AF561" s="32"/>
      <c r="AG561" s="32">
        <v>5790.98</v>
      </c>
      <c r="AH561" s="32">
        <v>5852.75</v>
      </c>
      <c r="AI561" s="32">
        <v>5888.04</v>
      </c>
      <c r="AJ561" s="32">
        <v>6317.77</v>
      </c>
      <c r="AK561" s="32">
        <v>6868.15</v>
      </c>
      <c r="AL561" s="32">
        <v>6927.27</v>
      </c>
      <c r="AM561" s="32">
        <v>7834.09</v>
      </c>
      <c r="AN561" s="32">
        <v>8020.29</v>
      </c>
      <c r="AO561" s="32">
        <v>8086.59</v>
      </c>
      <c r="AP561" s="32">
        <v>8649.01</v>
      </c>
      <c r="AQ561" s="32">
        <v>9191</v>
      </c>
      <c r="AR561" s="32">
        <v>9279.92</v>
      </c>
      <c r="AS561" s="32">
        <v>10352.1</v>
      </c>
      <c r="AT561" s="32">
        <v>11431.85</v>
      </c>
      <c r="AU561" s="32">
        <v>11508.63</v>
      </c>
      <c r="AV561" s="32">
        <v>11520.95</v>
      </c>
      <c r="AW561" s="32">
        <v>11581.53</v>
      </c>
      <c r="AX561" s="32">
        <v>11689.72</v>
      </c>
      <c r="AY561" s="32">
        <v>11789.58</v>
      </c>
      <c r="AZ561" s="32">
        <v>11882.89</v>
      </c>
      <c r="BA561" s="32">
        <v>11996.98</v>
      </c>
      <c r="BB561" s="32">
        <v>0</v>
      </c>
      <c r="BC561" s="32">
        <v>0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1973</v>
      </c>
      <c r="C562" s="4" t="s">
        <v>1974</v>
      </c>
      <c r="D562" s="7" t="s">
        <v>159</v>
      </c>
      <c r="E562" s="7" t="s">
        <v>32</v>
      </c>
      <c r="F562" s="7" t="s">
        <v>545</v>
      </c>
      <c r="G562" s="7" t="e">
        <f t="shared" ca="1" si="23"/>
        <v>#NAME?</v>
      </c>
      <c r="H562" s="26" t="s">
        <v>161</v>
      </c>
      <c r="I562" s="26" t="s">
        <v>24</v>
      </c>
      <c r="J562" s="7" t="s">
        <v>199</v>
      </c>
      <c r="K562" s="27">
        <v>45348</v>
      </c>
      <c r="L562" s="27">
        <v>45505</v>
      </c>
      <c r="M562" s="7" t="s">
        <v>45</v>
      </c>
      <c r="N562" s="28">
        <v>5.0000000000000001E-3</v>
      </c>
      <c r="O562" s="7" t="s">
        <v>24</v>
      </c>
      <c r="P562" s="29">
        <v>0</v>
      </c>
      <c r="Q562" s="25"/>
      <c r="R562" s="30" t="s">
        <v>837</v>
      </c>
      <c r="S562" s="7" t="s">
        <v>163</v>
      </c>
      <c r="T562" s="7" t="s">
        <v>1975</v>
      </c>
      <c r="U562" s="7"/>
      <c r="V562" s="26" t="e">
        <f t="shared" ca="1" si="24"/>
        <v>#NAME?</v>
      </c>
      <c r="W562" s="7"/>
      <c r="X562" s="7"/>
      <c r="Y562" s="31"/>
      <c r="Z562" s="32"/>
      <c r="AA562" s="33">
        <v>45348</v>
      </c>
      <c r="AB562" s="34">
        <v>49075100013594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>
        <v>2561451.81</v>
      </c>
      <c r="AT562" s="32">
        <v>2584018.75</v>
      </c>
      <c r="AU562" s="32">
        <v>2602467.12</v>
      </c>
      <c r="AV562" s="32">
        <v>2623061</v>
      </c>
      <c r="AW562" s="32">
        <v>2635950</v>
      </c>
      <c r="AX562" s="32">
        <v>0</v>
      </c>
      <c r="AY562" s="32">
        <v>0</v>
      </c>
      <c r="AZ562" s="32">
        <v>0</v>
      </c>
      <c r="BA562" s="32">
        <v>0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1976</v>
      </c>
      <c r="C563" s="4" t="s">
        <v>1977</v>
      </c>
      <c r="D563" s="7" t="s">
        <v>18</v>
      </c>
      <c r="E563" s="7" t="s">
        <v>32</v>
      </c>
      <c r="F563" s="7" t="s">
        <v>409</v>
      </c>
      <c r="G563" s="7" t="e">
        <f t="shared" ca="1" si="23"/>
        <v>#NAME?</v>
      </c>
      <c r="H563" s="26" t="s">
        <v>161</v>
      </c>
      <c r="I563" s="26" t="s">
        <v>24</v>
      </c>
      <c r="J563" s="7" t="str">
        <f t="shared" ref="J563:J598" si="25">IF(Q563=0,"Não","Sim")</f>
        <v>Não</v>
      </c>
      <c r="K563" s="27">
        <v>44965</v>
      </c>
      <c r="L563" s="79">
        <v>45595</v>
      </c>
      <c r="M563" s="7" t="s">
        <v>221</v>
      </c>
      <c r="N563" s="28">
        <v>1.4999999999999999E-2</v>
      </c>
      <c r="O563" s="7" t="s">
        <v>99</v>
      </c>
      <c r="P563" s="29">
        <v>0.1</v>
      </c>
      <c r="Q563" s="30"/>
      <c r="R563" s="30"/>
      <c r="S563" s="7" t="s">
        <v>163</v>
      </c>
      <c r="T563" s="7" t="s">
        <v>1978</v>
      </c>
      <c r="U563" s="7" t="s">
        <v>32</v>
      </c>
      <c r="V563" s="26" t="e">
        <f t="shared" ca="1" si="24"/>
        <v>#NAME?</v>
      </c>
      <c r="W563" s="7"/>
      <c r="X563" s="7"/>
      <c r="Y563" s="31" t="s">
        <v>165</v>
      </c>
      <c r="Z563" s="32"/>
      <c r="AA563" s="33">
        <v>44965</v>
      </c>
      <c r="AB563" s="34">
        <v>49075100009716</v>
      </c>
      <c r="AC563" s="32"/>
      <c r="AD563" s="32"/>
      <c r="AE563" s="32"/>
      <c r="AF563" s="32">
        <v>0</v>
      </c>
      <c r="AG563" s="32">
        <v>71695.11</v>
      </c>
      <c r="AH563" s="32">
        <v>72215.39</v>
      </c>
      <c r="AI563" s="32">
        <v>72488.98</v>
      </c>
      <c r="AJ563" s="32">
        <v>73058.100000000006</v>
      </c>
      <c r="AK563" s="32">
        <v>44016.3</v>
      </c>
      <c r="AL563" s="32">
        <v>44694.58</v>
      </c>
      <c r="AM563" s="32">
        <v>44440.77</v>
      </c>
      <c r="AN563" s="32">
        <v>44594.44</v>
      </c>
      <c r="AO563" s="32">
        <v>44838.89</v>
      </c>
      <c r="AP563" s="32">
        <v>44457.26</v>
      </c>
      <c r="AQ563" s="32">
        <v>44766.9</v>
      </c>
      <c r="AR563" s="32">
        <v>59625.17</v>
      </c>
      <c r="AS563" s="32">
        <v>1052792.26</v>
      </c>
      <c r="AT563" s="32">
        <v>1064896.8899999999</v>
      </c>
      <c r="AU563" s="32">
        <v>1059869.3899999999</v>
      </c>
      <c r="AV563" s="32">
        <v>1054261</v>
      </c>
      <c r="AW563" s="32">
        <v>1060786</v>
      </c>
      <c r="AX563" s="32">
        <v>1075111</v>
      </c>
      <c r="AY563" s="32">
        <v>1088049.8799999999</v>
      </c>
      <c r="AZ563" s="32">
        <v>1087054.3899999999</v>
      </c>
      <c r="BA563" s="32">
        <v>1076873.68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1979</v>
      </c>
      <c r="C564" s="4" t="s">
        <v>1980</v>
      </c>
      <c r="D564" s="7" t="s">
        <v>18</v>
      </c>
      <c r="E564" s="7" t="s">
        <v>32</v>
      </c>
      <c r="F564" s="7" t="s">
        <v>233</v>
      </c>
      <c r="G564" s="7" t="e">
        <f t="shared" ca="1" si="23"/>
        <v>#NAME?</v>
      </c>
      <c r="H564" s="26" t="s">
        <v>170</v>
      </c>
      <c r="I564" s="26" t="s">
        <v>24</v>
      </c>
      <c r="J564" s="7" t="str">
        <f t="shared" si="25"/>
        <v>Não</v>
      </c>
      <c r="K564" s="27">
        <v>45041</v>
      </c>
      <c r="L564" s="7"/>
      <c r="M564" s="7" t="s">
        <v>221</v>
      </c>
      <c r="N564" s="28">
        <v>1.4999999999999999E-2</v>
      </c>
      <c r="O564" s="7" t="s">
        <v>99</v>
      </c>
      <c r="P564" s="29">
        <v>0.1</v>
      </c>
      <c r="Q564" s="30"/>
      <c r="R564" s="30"/>
      <c r="S564" s="7" t="s">
        <v>163</v>
      </c>
      <c r="T564" s="7" t="s">
        <v>1981</v>
      </c>
      <c r="U564" s="7" t="s">
        <v>32</v>
      </c>
      <c r="V564" s="26" t="e">
        <f t="shared" ca="1" si="24"/>
        <v>#NAME?</v>
      </c>
      <c r="W564" s="7"/>
      <c r="X564" s="7"/>
      <c r="Y564" s="31" t="s">
        <v>165</v>
      </c>
      <c r="Z564" s="32"/>
      <c r="AA564" s="33">
        <v>45041</v>
      </c>
      <c r="AB564" s="34">
        <v>49075100006806</v>
      </c>
      <c r="AC564" s="32"/>
      <c r="AD564" s="32"/>
      <c r="AE564" s="32"/>
      <c r="AF564" s="32"/>
      <c r="AG564" s="32"/>
      <c r="AH564" s="32"/>
      <c r="AI564" s="32">
        <v>20624.5</v>
      </c>
      <c r="AJ564" s="32">
        <v>13707.4</v>
      </c>
      <c r="AK564" s="32">
        <v>13791.31</v>
      </c>
      <c r="AL564" s="32">
        <v>13905.96</v>
      </c>
      <c r="AM564" s="32">
        <v>14043.02</v>
      </c>
      <c r="AN564" s="32">
        <v>14113.01</v>
      </c>
      <c r="AO564" s="32">
        <v>7111.33</v>
      </c>
      <c r="AP564" s="32">
        <v>6039.64</v>
      </c>
      <c r="AQ564" s="32">
        <v>0</v>
      </c>
      <c r="AR564" s="32">
        <v>0</v>
      </c>
      <c r="AS564" s="32">
        <v>15068.39</v>
      </c>
      <c r="AT564" s="32">
        <v>5612.56</v>
      </c>
      <c r="AU564" s="32">
        <v>3633.75</v>
      </c>
      <c r="AV564" s="32">
        <v>3641.35</v>
      </c>
      <c r="AW564" s="32">
        <v>3670.17</v>
      </c>
      <c r="AX564" s="32">
        <v>3702.47</v>
      </c>
      <c r="AY564" s="32">
        <v>3728.23</v>
      </c>
      <c r="AZ564" s="32">
        <v>3759.26</v>
      </c>
      <c r="BA564" s="32">
        <v>3794.19</v>
      </c>
      <c r="BB564" s="32">
        <v>3790.28</v>
      </c>
      <c r="BC564" s="32">
        <v>3823.99</v>
      </c>
      <c r="BD564" s="32">
        <v>3862.34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14" t="s">
        <v>1982</v>
      </c>
      <c r="C565" s="4" t="s">
        <v>1983</v>
      </c>
      <c r="D565" s="7" t="s">
        <v>18</v>
      </c>
      <c r="E565" s="7" t="s">
        <v>42</v>
      </c>
      <c r="F565" s="7" t="s">
        <v>90</v>
      </c>
      <c r="G565" s="7" t="e">
        <f t="shared" ca="1" si="23"/>
        <v>#NAME?</v>
      </c>
      <c r="H565" s="26" t="s">
        <v>170</v>
      </c>
      <c r="I565" s="26" t="s">
        <v>24</v>
      </c>
      <c r="J565" s="7" t="str">
        <f t="shared" si="25"/>
        <v>Sim</v>
      </c>
      <c r="K565" s="27">
        <v>45005</v>
      </c>
      <c r="L565" s="7"/>
      <c r="M565" s="7" t="s">
        <v>23</v>
      </c>
      <c r="N565" s="28">
        <v>1.2E-2</v>
      </c>
      <c r="O565" s="7" t="s">
        <v>24</v>
      </c>
      <c r="P565" s="29">
        <v>0</v>
      </c>
      <c r="Q565" s="30" t="s">
        <v>1984</v>
      </c>
      <c r="R565" s="30"/>
      <c r="S565" s="7" t="s">
        <v>163</v>
      </c>
      <c r="T565" s="7" t="s">
        <v>1985</v>
      </c>
      <c r="U565" s="7" t="s">
        <v>42</v>
      </c>
      <c r="V565" s="26" t="e">
        <f t="shared" ca="1" si="24"/>
        <v>#NAME?</v>
      </c>
      <c r="W565" s="7"/>
      <c r="X565" s="7"/>
      <c r="Y565" s="31" t="s">
        <v>165</v>
      </c>
      <c r="Z565" s="32"/>
      <c r="AA565" s="33">
        <v>45005</v>
      </c>
      <c r="AB565" s="34">
        <v>49075100007993</v>
      </c>
      <c r="AC565" s="32"/>
      <c r="AD565" s="32"/>
      <c r="AE565" s="32"/>
      <c r="AF565" s="32"/>
      <c r="AG565" s="32"/>
      <c r="AH565" s="32">
        <v>490650.14</v>
      </c>
      <c r="AI565" s="32">
        <v>494510.23</v>
      </c>
      <c r="AJ565" s="32">
        <v>499291.51</v>
      </c>
      <c r="AK565" s="32">
        <v>503579.04</v>
      </c>
      <c r="AL565" s="32">
        <v>507721.03</v>
      </c>
      <c r="AM565" s="32">
        <v>512302.95</v>
      </c>
      <c r="AN565" s="32">
        <v>516326.05</v>
      </c>
      <c r="AO565" s="32">
        <v>520849.72</v>
      </c>
      <c r="AP565" s="32">
        <v>524615.85</v>
      </c>
      <c r="AQ565" s="32">
        <v>528655.79</v>
      </c>
      <c r="AR565" s="32">
        <v>533438.11</v>
      </c>
      <c r="AS565" s="32">
        <v>537680.14</v>
      </c>
      <c r="AT565" s="32">
        <v>530776.49</v>
      </c>
      <c r="AU565" s="32">
        <v>533939.9</v>
      </c>
      <c r="AV565" s="32">
        <v>537799.6</v>
      </c>
      <c r="AW565" s="32">
        <v>541596.9</v>
      </c>
      <c r="AX565" s="32">
        <v>545758</v>
      </c>
      <c r="AY565" s="32">
        <v>850021.82</v>
      </c>
      <c r="AZ565" s="32">
        <v>855690.84</v>
      </c>
      <c r="BA565" s="32">
        <v>863436.22</v>
      </c>
      <c r="BB565" s="32">
        <v>778859.89</v>
      </c>
      <c r="BC565" s="32">
        <v>784839.9</v>
      </c>
      <c r="BD565" s="32">
        <v>792317.42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14" t="s">
        <v>1982</v>
      </c>
      <c r="C566" s="4" t="s">
        <v>1986</v>
      </c>
      <c r="D566" s="7" t="s">
        <v>18</v>
      </c>
      <c r="E566" s="7" t="s">
        <v>42</v>
      </c>
      <c r="F566" s="7" t="s">
        <v>90</v>
      </c>
      <c r="G566" s="7" t="e">
        <f t="shared" ca="1" si="23"/>
        <v>#NAME?</v>
      </c>
      <c r="H566" s="26" t="s">
        <v>170</v>
      </c>
      <c r="I566" s="26" t="s">
        <v>24</v>
      </c>
      <c r="J566" s="7" t="str">
        <f t="shared" si="25"/>
        <v>Sim</v>
      </c>
      <c r="K566" s="27">
        <v>45545</v>
      </c>
      <c r="L566" s="7"/>
      <c r="M566" s="7" t="s">
        <v>1987</v>
      </c>
      <c r="N566" s="28">
        <v>0.02</v>
      </c>
      <c r="O566" s="7" t="s">
        <v>1988</v>
      </c>
      <c r="P566" s="29">
        <v>0.2</v>
      </c>
      <c r="Q566" s="30" t="s">
        <v>1989</v>
      </c>
      <c r="R566" s="30" t="s">
        <v>992</v>
      </c>
      <c r="S566" s="7" t="s">
        <v>163</v>
      </c>
      <c r="T566" s="7" t="s">
        <v>1985</v>
      </c>
      <c r="U566" s="7" t="s">
        <v>42</v>
      </c>
      <c r="V566" s="26" t="e">
        <f t="shared" ca="1" si="24"/>
        <v>#NAME?</v>
      </c>
      <c r="W566" s="7"/>
      <c r="X566" s="7" t="s">
        <v>26</v>
      </c>
      <c r="Y566" s="31"/>
      <c r="Z566" s="32"/>
      <c r="AA566" s="32"/>
      <c r="AB566" s="34">
        <v>49075100016161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>
        <v>0</v>
      </c>
      <c r="BA566" s="32">
        <v>0</v>
      </c>
      <c r="BB566" s="32">
        <v>0</v>
      </c>
      <c r="BC566" s="32">
        <v>0</v>
      </c>
      <c r="BD566" s="32">
        <v>0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1990</v>
      </c>
      <c r="C567" s="4" t="s">
        <v>1991</v>
      </c>
      <c r="D567" s="7" t="s">
        <v>18</v>
      </c>
      <c r="E567" s="7" t="s">
        <v>42</v>
      </c>
      <c r="F567" s="7" t="s">
        <v>90</v>
      </c>
      <c r="G567" s="7" t="e">
        <f t="shared" ca="1" si="23"/>
        <v>#NAME?</v>
      </c>
      <c r="H567" s="26" t="s">
        <v>179</v>
      </c>
      <c r="I567" s="26" t="s">
        <v>180</v>
      </c>
      <c r="J567" s="7" t="str">
        <f t="shared" si="25"/>
        <v>Sim</v>
      </c>
      <c r="K567" s="27">
        <v>45504</v>
      </c>
      <c r="L567" s="27"/>
      <c r="M567" s="7" t="s">
        <v>23</v>
      </c>
      <c r="N567" s="28">
        <v>1.2E-2</v>
      </c>
      <c r="O567" s="7" t="s">
        <v>24</v>
      </c>
      <c r="P567" s="29">
        <v>0</v>
      </c>
      <c r="Q567" s="47" t="s">
        <v>1992</v>
      </c>
      <c r="R567" s="30"/>
      <c r="S567" s="7" t="s">
        <v>163</v>
      </c>
      <c r="T567" s="7" t="s">
        <v>1993</v>
      </c>
      <c r="U567" s="7" t="s">
        <v>42</v>
      </c>
      <c r="V567" s="26" t="e">
        <f t="shared" ca="1" si="24"/>
        <v>#NAME?</v>
      </c>
      <c r="W567" s="7"/>
      <c r="X567" s="7" t="s">
        <v>39</v>
      </c>
      <c r="Y567" s="31" t="s">
        <v>165</v>
      </c>
      <c r="Z567" s="32"/>
      <c r="AA567" s="33">
        <v>45504</v>
      </c>
      <c r="AB567" s="34">
        <v>49075100015491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>
        <v>30000</v>
      </c>
      <c r="AY567" s="32">
        <v>90688.86</v>
      </c>
      <c r="AZ567" s="32">
        <v>61134.64</v>
      </c>
      <c r="BA567" s="32">
        <v>20619.46</v>
      </c>
      <c r="BB567" s="32">
        <v>20690.599999999999</v>
      </c>
      <c r="BC567" s="32">
        <v>0</v>
      </c>
      <c r="BD567" s="32">
        <v>0.1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1994</v>
      </c>
      <c r="C568" s="4" t="s">
        <v>1995</v>
      </c>
      <c r="D568" s="7" t="s">
        <v>159</v>
      </c>
      <c r="E568" s="7" t="s">
        <v>32</v>
      </c>
      <c r="F568" s="7" t="s">
        <v>1010</v>
      </c>
      <c r="G568" s="7" t="e">
        <f t="shared" ca="1" si="23"/>
        <v>#NAME?</v>
      </c>
      <c r="H568" s="26" t="s">
        <v>161</v>
      </c>
      <c r="I568" s="26" t="s">
        <v>24</v>
      </c>
      <c r="J568" s="7" t="str">
        <f t="shared" si="25"/>
        <v>Não</v>
      </c>
      <c r="K568" s="27">
        <v>45070</v>
      </c>
      <c r="L568" s="27">
        <v>45126</v>
      </c>
      <c r="M568" s="7" t="s">
        <v>221</v>
      </c>
      <c r="N568" s="28">
        <v>1.6E-2</v>
      </c>
      <c r="O568" s="7" t="s">
        <v>99</v>
      </c>
      <c r="P568" s="29">
        <v>0.1</v>
      </c>
      <c r="Q568" s="47"/>
      <c r="R568" s="30"/>
      <c r="S568" s="7" t="s">
        <v>163</v>
      </c>
      <c r="T568" s="7" t="s">
        <v>1996</v>
      </c>
      <c r="U568" s="7" t="s">
        <v>32</v>
      </c>
      <c r="V568" s="26" t="e">
        <f t="shared" ca="1" si="24"/>
        <v>#NAME?</v>
      </c>
      <c r="W568" s="7"/>
      <c r="X568" s="7"/>
      <c r="Y568" s="31"/>
      <c r="Z568" s="32"/>
      <c r="AA568" s="33">
        <v>45070</v>
      </c>
      <c r="AB568" s="34"/>
      <c r="AC568" s="32"/>
      <c r="AD568" s="32"/>
      <c r="AE568" s="32"/>
      <c r="AF568" s="32"/>
      <c r="AG568" s="32"/>
      <c r="AH568" s="32"/>
      <c r="AI568" s="32">
        <v>0</v>
      </c>
      <c r="AJ568" s="32">
        <v>2497905.81</v>
      </c>
      <c r="AK568" s="32">
        <v>2498485.38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>
        <v>0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1997</v>
      </c>
      <c r="C569" s="4" t="s">
        <v>1998</v>
      </c>
      <c r="D569" s="7" t="s">
        <v>159</v>
      </c>
      <c r="E569" s="7" t="s">
        <v>32</v>
      </c>
      <c r="F569" s="7" t="s">
        <v>160</v>
      </c>
      <c r="G569" s="7" t="e">
        <f t="shared" ca="1" si="23"/>
        <v>#NAME?</v>
      </c>
      <c r="H569" s="26" t="s">
        <v>170</v>
      </c>
      <c r="I569" s="26" t="s">
        <v>24</v>
      </c>
      <c r="J569" s="7" t="str">
        <f t="shared" si="25"/>
        <v>Não</v>
      </c>
      <c r="K569" s="27">
        <v>45168</v>
      </c>
      <c r="L569" s="27"/>
      <c r="M569" s="7" t="s">
        <v>221</v>
      </c>
      <c r="N569" s="28">
        <v>1.6E-2</v>
      </c>
      <c r="O569" s="7" t="s">
        <v>99</v>
      </c>
      <c r="P569" s="29">
        <v>0.2</v>
      </c>
      <c r="Q569" s="47"/>
      <c r="R569" s="30"/>
      <c r="S569" s="7" t="s">
        <v>163</v>
      </c>
      <c r="T569" s="7" t="s">
        <v>1999</v>
      </c>
      <c r="U569" s="7" t="s">
        <v>32</v>
      </c>
      <c r="V569" s="26" t="e">
        <f t="shared" ca="1" si="24"/>
        <v>#NAME?</v>
      </c>
      <c r="W569" s="7"/>
      <c r="X569" s="7"/>
      <c r="Y569" s="31" t="s">
        <v>165</v>
      </c>
      <c r="Z569" s="32"/>
      <c r="AA569" s="33">
        <v>45168</v>
      </c>
      <c r="AB569" s="34">
        <v>49075100004366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86640.52</v>
      </c>
      <c r="AN569" s="32">
        <v>87103.29</v>
      </c>
      <c r="AO569" s="32">
        <v>87579.02</v>
      </c>
      <c r="AP569" s="32">
        <v>87910.080000000002</v>
      </c>
      <c r="AQ569" s="32">
        <v>81281.600000000006</v>
      </c>
      <c r="AR569" s="32">
        <v>58806.46</v>
      </c>
      <c r="AS569" s="32">
        <v>59229.760000000002</v>
      </c>
      <c r="AT569" s="32">
        <v>59694.45</v>
      </c>
      <c r="AU569" s="32">
        <v>59084.54</v>
      </c>
      <c r="AV569" s="32">
        <v>58900.06</v>
      </c>
      <c r="AW569" s="32">
        <v>10609.15</v>
      </c>
      <c r="AX569" s="32">
        <v>10564.75</v>
      </c>
      <c r="AY569" s="32">
        <v>10552.31</v>
      </c>
      <c r="AZ569" s="32">
        <v>10539.39</v>
      </c>
      <c r="BA569" s="32">
        <v>10527.73</v>
      </c>
      <c r="BB569" s="32">
        <v>10513.12</v>
      </c>
      <c r="BC569" s="32">
        <v>10502.8</v>
      </c>
      <c r="BD569" s="32">
        <v>10491.49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2000</v>
      </c>
      <c r="C570" s="4" t="s">
        <v>2001</v>
      </c>
      <c r="D570" s="7" t="s">
        <v>159</v>
      </c>
      <c r="E570" s="7" t="s">
        <v>32</v>
      </c>
      <c r="F570" s="7" t="s">
        <v>160</v>
      </c>
      <c r="G570" s="7" t="e">
        <f t="shared" ca="1" si="23"/>
        <v>#NAME?</v>
      </c>
      <c r="H570" s="26" t="s">
        <v>161</v>
      </c>
      <c r="I570" s="26" t="s">
        <v>24</v>
      </c>
      <c r="J570" s="7" t="str">
        <f t="shared" si="25"/>
        <v>Não</v>
      </c>
      <c r="K570" s="27">
        <v>45158</v>
      </c>
      <c r="L570" s="79">
        <v>45576</v>
      </c>
      <c r="M570" s="7" t="s">
        <v>221</v>
      </c>
      <c r="N570" s="28">
        <v>8.9999999999999993E-3</v>
      </c>
      <c r="O570" s="7" t="s">
        <v>99</v>
      </c>
      <c r="P570" s="29">
        <v>0.2</v>
      </c>
      <c r="Q570" s="30"/>
      <c r="R570" s="30" t="s">
        <v>778</v>
      </c>
      <c r="S570" s="7" t="s">
        <v>163</v>
      </c>
      <c r="T570" s="7" t="s">
        <v>2002</v>
      </c>
      <c r="U570" s="7" t="s">
        <v>32</v>
      </c>
      <c r="V570" s="26" t="e">
        <f t="shared" ca="1" si="24"/>
        <v>#NAME?</v>
      </c>
      <c r="W570" s="7"/>
      <c r="X570" s="7"/>
      <c r="Y570" s="31" t="s">
        <v>279</v>
      </c>
      <c r="Z570" s="32"/>
      <c r="AA570" s="33">
        <v>45158</v>
      </c>
      <c r="AB570" s="34">
        <v>49075100006008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>
        <v>0</v>
      </c>
      <c r="AM570" s="32">
        <v>598103.92000000004</v>
      </c>
      <c r="AN570" s="32">
        <v>594234.29</v>
      </c>
      <c r="AO570" s="32">
        <v>594911.39</v>
      </c>
      <c r="AP570" s="32">
        <v>615008.44999999995</v>
      </c>
      <c r="AQ570" s="32">
        <v>649546.84</v>
      </c>
      <c r="AR570" s="32">
        <v>648672.86</v>
      </c>
      <c r="AS570" s="32">
        <v>652869.66</v>
      </c>
      <c r="AT570" s="32">
        <v>655720.22</v>
      </c>
      <c r="AU570" s="32">
        <v>650035.26</v>
      </c>
      <c r="AV570" s="32">
        <v>651486.1</v>
      </c>
      <c r="AW570" s="32">
        <v>651018.6</v>
      </c>
      <c r="AX570" s="32">
        <v>0</v>
      </c>
      <c r="AY570" s="32">
        <v>0</v>
      </c>
      <c r="AZ570" s="32">
        <v>0</v>
      </c>
      <c r="BA570" s="32">
        <v>0</v>
      </c>
      <c r="BB570" s="32">
        <v>0</v>
      </c>
      <c r="BC570" s="32">
        <v>0</v>
      </c>
      <c r="BD570" s="32">
        <v>0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2003</v>
      </c>
      <c r="C571" s="46" t="s">
        <v>2004</v>
      </c>
      <c r="D571" s="7" t="s">
        <v>159</v>
      </c>
      <c r="E571" s="7" t="s">
        <v>32</v>
      </c>
      <c r="F571" s="7" t="s">
        <v>486</v>
      </c>
      <c r="G571" s="7" t="e">
        <f t="shared" ca="1" si="23"/>
        <v>#NAME?</v>
      </c>
      <c r="H571" s="26" t="s">
        <v>170</v>
      </c>
      <c r="I571" s="26" t="s">
        <v>24</v>
      </c>
      <c r="J571" s="7" t="str">
        <f t="shared" si="25"/>
        <v>Não</v>
      </c>
      <c r="K571" s="27">
        <v>45348</v>
      </c>
      <c r="L571" s="7"/>
      <c r="M571" s="7" t="s">
        <v>98</v>
      </c>
      <c r="N571" s="28">
        <v>1.4E-2</v>
      </c>
      <c r="O571" s="7" t="s">
        <v>99</v>
      </c>
      <c r="P571" s="29">
        <v>0.1</v>
      </c>
      <c r="Q571" s="30"/>
      <c r="R571" s="30"/>
      <c r="S571" s="7" t="s">
        <v>163</v>
      </c>
      <c r="T571" s="12" t="s">
        <v>2005</v>
      </c>
      <c r="U571" s="7" t="s">
        <v>32</v>
      </c>
      <c r="V571" s="26" t="e">
        <f t="shared" ca="1" si="24"/>
        <v>#NAME?</v>
      </c>
      <c r="W571" s="7"/>
      <c r="X571" s="7"/>
      <c r="Y571" s="31" t="s">
        <v>165</v>
      </c>
      <c r="Z571" s="32"/>
      <c r="AA571" s="33">
        <v>45348</v>
      </c>
      <c r="AB571" s="34">
        <v>49075100013381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>
        <v>100044.69</v>
      </c>
      <c r="AT571" s="32">
        <v>101250.66</v>
      </c>
      <c r="AU571" s="32">
        <v>101304.98</v>
      </c>
      <c r="AV571" s="32">
        <v>101692.8</v>
      </c>
      <c r="AW571" s="32">
        <v>102424.3</v>
      </c>
      <c r="AX571" s="32">
        <v>103468.8</v>
      </c>
      <c r="AY571" s="32">
        <v>104408.47</v>
      </c>
      <c r="AZ571" s="32">
        <v>104732.92</v>
      </c>
      <c r="BA571" s="32">
        <v>105097.09</v>
      </c>
      <c r="BB571" s="32">
        <v>105466.56</v>
      </c>
      <c r="BC571" s="32">
        <v>105682.99</v>
      </c>
      <c r="BD571" s="32">
        <v>106643.43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2006</v>
      </c>
      <c r="C572" s="46" t="s">
        <v>2007</v>
      </c>
      <c r="D572" s="7" t="s">
        <v>18</v>
      </c>
      <c r="E572" s="7" t="s">
        <v>32</v>
      </c>
      <c r="F572" s="7" t="s">
        <v>409</v>
      </c>
      <c r="G572" s="7" t="e">
        <f t="shared" ca="1" si="23"/>
        <v>#NAME?</v>
      </c>
      <c r="H572" s="26" t="s">
        <v>161</v>
      </c>
      <c r="I572" s="26" t="s">
        <v>24</v>
      </c>
      <c r="J572" s="7" t="str">
        <f t="shared" si="25"/>
        <v>Não</v>
      </c>
      <c r="K572" s="27">
        <v>45043</v>
      </c>
      <c r="L572" s="79">
        <v>45590</v>
      </c>
      <c r="M572" s="7" t="s">
        <v>968</v>
      </c>
      <c r="N572" s="28">
        <v>7.0000000000000001E-3</v>
      </c>
      <c r="O572" s="7" t="s">
        <v>24</v>
      </c>
      <c r="P572" s="29">
        <v>0</v>
      </c>
      <c r="Q572" s="30"/>
      <c r="R572" s="30" t="s">
        <v>2008</v>
      </c>
      <c r="S572" s="7" t="s">
        <v>163</v>
      </c>
      <c r="T572" s="12" t="s">
        <v>2009</v>
      </c>
      <c r="U572" s="7" t="s">
        <v>32</v>
      </c>
      <c r="V572" s="26" t="e">
        <f t="shared" ca="1" si="24"/>
        <v>#NAME?</v>
      </c>
      <c r="W572" s="7"/>
      <c r="X572" s="7"/>
      <c r="Y572" s="31"/>
      <c r="Z572" s="32"/>
      <c r="AA572" s="33"/>
      <c r="AB572" s="34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2010</v>
      </c>
      <c r="C573" s="4" t="s">
        <v>2011</v>
      </c>
      <c r="D573" s="7" t="s">
        <v>18</v>
      </c>
      <c r="E573" s="7" t="s">
        <v>209</v>
      </c>
      <c r="F573" s="7" t="s">
        <v>736</v>
      </c>
      <c r="G573" s="7" t="e">
        <f t="shared" ca="1" si="23"/>
        <v>#NAME?</v>
      </c>
      <c r="H573" s="26" t="s">
        <v>161</v>
      </c>
      <c r="I573" s="26" t="s">
        <v>24</v>
      </c>
      <c r="J573" s="7" t="str">
        <f t="shared" si="25"/>
        <v>Não</v>
      </c>
      <c r="K573" s="27">
        <v>44973</v>
      </c>
      <c r="L573" s="27">
        <v>45539</v>
      </c>
      <c r="M573" s="7" t="s">
        <v>221</v>
      </c>
      <c r="N573" s="28">
        <v>1.4999999999999999E-2</v>
      </c>
      <c r="O573" s="7" t="s">
        <v>99</v>
      </c>
      <c r="P573" s="29">
        <v>0.1</v>
      </c>
      <c r="Q573" s="30"/>
      <c r="R573" s="30"/>
      <c r="S573" s="7" t="s">
        <v>163</v>
      </c>
      <c r="T573" s="7" t="s">
        <v>2012</v>
      </c>
      <c r="U573" s="7" t="s">
        <v>209</v>
      </c>
      <c r="V573" s="26" t="e">
        <f t="shared" ca="1" si="24"/>
        <v>#NAME?</v>
      </c>
      <c r="W573" s="7"/>
      <c r="X573" s="7"/>
      <c r="Y573" s="31" t="s">
        <v>165</v>
      </c>
      <c r="Z573" s="32"/>
      <c r="AA573" s="33">
        <v>44973</v>
      </c>
      <c r="AB573" s="34">
        <v>49075100010277</v>
      </c>
      <c r="AC573" s="32"/>
      <c r="AD573" s="32"/>
      <c r="AE573" s="32"/>
      <c r="AF573" s="32">
        <v>0</v>
      </c>
      <c r="AG573" s="32">
        <v>30166.52</v>
      </c>
      <c r="AH573" s="32">
        <v>32411.69</v>
      </c>
      <c r="AI573" s="32">
        <v>34582.67</v>
      </c>
      <c r="AJ573" s="32">
        <v>37421.919999999998</v>
      </c>
      <c r="AK573" s="32">
        <v>40114.94</v>
      </c>
      <c r="AL573" s="32">
        <v>40553.65</v>
      </c>
      <c r="AM573" s="32">
        <v>40571.919999999998</v>
      </c>
      <c r="AN573" s="32">
        <v>40649.300000000003</v>
      </c>
      <c r="AO573" s="32">
        <v>40627.370000000003</v>
      </c>
      <c r="AP573" s="32">
        <v>41061.599999999999</v>
      </c>
      <c r="AQ573" s="32">
        <v>41826.03</v>
      </c>
      <c r="AR573" s="32">
        <v>41287.199999999997</v>
      </c>
      <c r="AS573" s="32">
        <v>41549.160000000003</v>
      </c>
      <c r="AT573" s="32">
        <v>41967.58</v>
      </c>
      <c r="AU573" s="32">
        <v>41272.03</v>
      </c>
      <c r="AV573" s="32">
        <v>41221.46</v>
      </c>
      <c r="AW573" s="32">
        <v>41425.75</v>
      </c>
      <c r="AX573" s="32">
        <v>41953.47</v>
      </c>
      <c r="AY573" s="32">
        <v>42334.19</v>
      </c>
      <c r="AZ573" s="32">
        <v>0</v>
      </c>
      <c r="BA573" s="32">
        <v>0</v>
      </c>
      <c r="BB573" s="32">
        <v>0</v>
      </c>
      <c r="BC573" s="32">
        <v>0</v>
      </c>
      <c r="BD573" s="32">
        <v>0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2013</v>
      </c>
      <c r="C574" s="4" t="s">
        <v>2014</v>
      </c>
      <c r="D574" s="7" t="s">
        <v>18</v>
      </c>
      <c r="E574" s="7" t="s">
        <v>32</v>
      </c>
      <c r="F574" s="7" t="s">
        <v>220</v>
      </c>
      <c r="G574" s="7" t="e">
        <f t="shared" ca="1" si="23"/>
        <v>#NAME?</v>
      </c>
      <c r="H574" s="26" t="s">
        <v>300</v>
      </c>
      <c r="I574" s="26" t="s">
        <v>245</v>
      </c>
      <c r="J574" s="7" t="str">
        <f t="shared" si="25"/>
        <v>Não</v>
      </c>
      <c r="K574" s="27">
        <v>45617</v>
      </c>
      <c r="L574" s="27"/>
      <c r="M574" s="7" t="s">
        <v>23</v>
      </c>
      <c r="N574" s="28">
        <v>0</v>
      </c>
      <c r="O574" s="7" t="s">
        <v>24</v>
      </c>
      <c r="P574" s="29">
        <v>0</v>
      </c>
      <c r="Q574" s="30"/>
      <c r="R574" s="30"/>
      <c r="S574" s="7" t="s">
        <v>163</v>
      </c>
      <c r="T574" s="7" t="s">
        <v>2015</v>
      </c>
      <c r="U574" s="7" t="s">
        <v>32</v>
      </c>
      <c r="V574" s="26" t="e">
        <f t="shared" ca="1" si="24"/>
        <v>#NAME?</v>
      </c>
      <c r="W574" s="7"/>
      <c r="X574" s="7" t="s">
        <v>39</v>
      </c>
      <c r="Y574" s="31"/>
      <c r="Z574" s="32"/>
      <c r="AA574" s="33"/>
      <c r="AB574" s="34">
        <v>49075100016313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9" t="s">
        <v>2016</v>
      </c>
      <c r="C575" s="67" t="s">
        <v>2017</v>
      </c>
      <c r="D575" s="7" t="s">
        <v>18</v>
      </c>
      <c r="E575" s="7" t="s">
        <v>42</v>
      </c>
      <c r="F575" s="7" t="s">
        <v>90</v>
      </c>
      <c r="G575" s="7" t="e">
        <f t="shared" ca="1" si="23"/>
        <v>#NAME?</v>
      </c>
      <c r="H575" s="26" t="s">
        <v>170</v>
      </c>
      <c r="I575" s="26" t="s">
        <v>24</v>
      </c>
      <c r="J575" s="7" t="str">
        <f t="shared" si="25"/>
        <v>Não</v>
      </c>
      <c r="K575" s="27">
        <v>45253</v>
      </c>
      <c r="L575" s="7"/>
      <c r="M575" s="7" t="s">
        <v>23</v>
      </c>
      <c r="N575" s="10">
        <v>1.2E-2</v>
      </c>
      <c r="O575" s="6" t="s">
        <v>24</v>
      </c>
      <c r="P575" s="11">
        <v>0</v>
      </c>
      <c r="Q575" s="30"/>
      <c r="R575" s="30"/>
      <c r="S575" s="7" t="s">
        <v>163</v>
      </c>
      <c r="T575" s="7" t="s">
        <v>2018</v>
      </c>
      <c r="U575" s="7" t="s">
        <v>42</v>
      </c>
      <c r="V575" s="26" t="e">
        <f t="shared" ca="1" si="24"/>
        <v>#NAME?</v>
      </c>
      <c r="W575" s="7"/>
      <c r="X575" s="7"/>
      <c r="Y575" s="31" t="s">
        <v>165</v>
      </c>
      <c r="Z575" s="32"/>
      <c r="AA575" s="33">
        <v>45253</v>
      </c>
      <c r="AB575" s="34">
        <v>49075100013012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>
        <v>0</v>
      </c>
      <c r="AQ575" s="32">
        <v>2300</v>
      </c>
      <c r="AR575" s="32">
        <v>2300</v>
      </c>
      <c r="AS575" s="32">
        <v>2311.38</v>
      </c>
      <c r="AT575" s="32">
        <v>2325.06</v>
      </c>
      <c r="AU575" s="32">
        <v>2335.63</v>
      </c>
      <c r="AV575" s="32">
        <v>2354.04</v>
      </c>
      <c r="AW575" s="32">
        <v>2364.7199999999998</v>
      </c>
      <c r="AX575" s="32">
        <v>2386.84</v>
      </c>
      <c r="AY575" s="32">
        <v>2407.2199999999998</v>
      </c>
      <c r="AZ575" s="32">
        <v>2426.23</v>
      </c>
      <c r="BA575" s="32">
        <v>2449.56</v>
      </c>
      <c r="BB575" s="32">
        <v>2461.3000000000002</v>
      </c>
      <c r="BC575" s="32">
        <v>2466.7399999999998</v>
      </c>
      <c r="BD575" s="32">
        <v>2494.0100000000002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14" t="s">
        <v>2019</v>
      </c>
      <c r="C576" s="4" t="s">
        <v>2020</v>
      </c>
      <c r="D576" s="7" t="s">
        <v>18</v>
      </c>
      <c r="E576" s="7" t="s">
        <v>42</v>
      </c>
      <c r="F576" s="7" t="s">
        <v>90</v>
      </c>
      <c r="G576" s="7" t="e">
        <f t="shared" ca="1" si="23"/>
        <v>#NAME?</v>
      </c>
      <c r="H576" s="26" t="s">
        <v>170</v>
      </c>
      <c r="I576" s="26" t="s">
        <v>24</v>
      </c>
      <c r="J576" s="7" t="str">
        <f t="shared" si="25"/>
        <v>Não</v>
      </c>
      <c r="K576" s="27">
        <v>45149</v>
      </c>
      <c r="L576" s="27"/>
      <c r="M576" s="7" t="s">
        <v>23</v>
      </c>
      <c r="N576" s="28">
        <v>1.2E-2</v>
      </c>
      <c r="O576" s="7" t="s">
        <v>24</v>
      </c>
      <c r="P576" s="29">
        <v>0</v>
      </c>
      <c r="Q576" s="30"/>
      <c r="R576" s="30"/>
      <c r="S576" s="7" t="s">
        <v>163</v>
      </c>
      <c r="T576" s="7" t="s">
        <v>2021</v>
      </c>
      <c r="U576" s="7" t="s">
        <v>42</v>
      </c>
      <c r="V576" s="26" t="e">
        <f t="shared" ca="1" si="24"/>
        <v>#NAME?</v>
      </c>
      <c r="W576" s="7"/>
      <c r="X576" s="7"/>
      <c r="Y576" s="31" t="s">
        <v>165</v>
      </c>
      <c r="Z576" s="32"/>
      <c r="AA576" s="33">
        <v>45149</v>
      </c>
      <c r="AB576" s="34">
        <v>49075100012611</v>
      </c>
      <c r="AC576" s="32"/>
      <c r="AD576" s="32"/>
      <c r="AE576" s="32"/>
      <c r="AF576" s="32"/>
      <c r="AG576" s="32"/>
      <c r="AH576" s="32"/>
      <c r="AI576" s="32"/>
      <c r="AJ576" s="32"/>
      <c r="AK576" s="32">
        <v>0</v>
      </c>
      <c r="AL576" s="32">
        <v>0</v>
      </c>
      <c r="AM576" s="32">
        <v>12077.1</v>
      </c>
      <c r="AN576" s="32">
        <v>12189.66</v>
      </c>
      <c r="AO576" s="32">
        <v>13818.94</v>
      </c>
      <c r="AP576" s="32">
        <v>13925.05</v>
      </c>
      <c r="AQ576" s="32">
        <v>14038.81</v>
      </c>
      <c r="AR576" s="32">
        <v>14162.82</v>
      </c>
      <c r="AS576" s="32">
        <v>14265.7</v>
      </c>
      <c r="AT576" s="32">
        <v>15351.73</v>
      </c>
      <c r="AU576" s="32">
        <v>34293.199999999997</v>
      </c>
      <c r="AV576" s="32">
        <v>34878.199999999997</v>
      </c>
      <c r="AW576" s="32">
        <v>50468.13</v>
      </c>
      <c r="AX576" s="32">
        <v>51320.23</v>
      </c>
      <c r="AY576" s="32">
        <v>51844.49</v>
      </c>
      <c r="AZ576" s="32">
        <v>57082.91</v>
      </c>
      <c r="BA576" s="32">
        <v>57956.94</v>
      </c>
      <c r="BB576" s="32">
        <v>58858.32</v>
      </c>
      <c r="BC576" s="32">
        <v>59640.73</v>
      </c>
      <c r="BD576" s="32">
        <v>65714.509999999995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3" t="s">
        <v>2022</v>
      </c>
      <c r="C577" s="4" t="s">
        <v>2023</v>
      </c>
      <c r="D577" s="7" t="s">
        <v>159</v>
      </c>
      <c r="E577" s="7" t="s">
        <v>32</v>
      </c>
      <c r="F577" s="7" t="s">
        <v>2024</v>
      </c>
      <c r="G577" s="7" t="e">
        <f t="shared" ca="1" si="23"/>
        <v>#NAME?</v>
      </c>
      <c r="H577" s="26" t="s">
        <v>161</v>
      </c>
      <c r="I577" s="26" t="s">
        <v>24</v>
      </c>
      <c r="J577" s="7" t="str">
        <f t="shared" si="25"/>
        <v>Não</v>
      </c>
      <c r="K577" s="27">
        <v>44973</v>
      </c>
      <c r="L577" s="27">
        <v>45572</v>
      </c>
      <c r="M577" s="7" t="s">
        <v>896</v>
      </c>
      <c r="N577" s="28">
        <v>1.2E-2</v>
      </c>
      <c r="O577" s="7" t="s">
        <v>24</v>
      </c>
      <c r="P577" s="29">
        <v>0</v>
      </c>
      <c r="Q577" s="30"/>
      <c r="R577" s="30"/>
      <c r="S577" s="7" t="s">
        <v>163</v>
      </c>
      <c r="T577" s="7" t="s">
        <v>2025</v>
      </c>
      <c r="U577" s="7" t="s">
        <v>32</v>
      </c>
      <c r="V577" s="26" t="e">
        <f t="shared" ca="1" si="24"/>
        <v>#NAME?</v>
      </c>
      <c r="W577" s="7"/>
      <c r="X577" s="7"/>
      <c r="Y577" s="31" t="s">
        <v>489</v>
      </c>
      <c r="Z577" s="32"/>
      <c r="AA577" s="33">
        <v>44973</v>
      </c>
      <c r="AB577" s="34">
        <v>49075100006652</v>
      </c>
      <c r="AC577" s="32"/>
      <c r="AD577" s="32"/>
      <c r="AE577" s="32"/>
      <c r="AF577" s="32">
        <v>0</v>
      </c>
      <c r="AG577" s="32">
        <v>0</v>
      </c>
      <c r="AH577" s="32">
        <v>0</v>
      </c>
      <c r="AI577" s="32">
        <v>347988.69</v>
      </c>
      <c r="AJ577" s="32">
        <v>357710.52</v>
      </c>
      <c r="AK577" s="32">
        <v>364672.27</v>
      </c>
      <c r="AL577" s="32">
        <v>370568.08</v>
      </c>
      <c r="AM577" s="32">
        <v>374390.39</v>
      </c>
      <c r="AN577" s="32">
        <v>376886.21</v>
      </c>
      <c r="AO577" s="32">
        <v>376422.29</v>
      </c>
      <c r="AP577" s="32">
        <v>380757.32</v>
      </c>
      <c r="AQ577" s="32">
        <v>386224.65</v>
      </c>
      <c r="AR577" s="32">
        <v>388515.52</v>
      </c>
      <c r="AS577" s="32">
        <v>393413.58</v>
      </c>
      <c r="AT577" s="32">
        <v>396652.54</v>
      </c>
      <c r="AU577" s="32">
        <v>396242.02</v>
      </c>
      <c r="AV577" s="32">
        <v>397246.1</v>
      </c>
      <c r="AW577" s="32">
        <v>397970.7</v>
      </c>
      <c r="AX577" s="32">
        <v>402117.5</v>
      </c>
      <c r="AY577" s="32">
        <v>404374.9</v>
      </c>
      <c r="AZ577" s="32">
        <v>0</v>
      </c>
      <c r="BA577" s="32">
        <v>0</v>
      </c>
      <c r="BB577" s="32">
        <v>0</v>
      </c>
      <c r="BC577" s="32">
        <v>0</v>
      </c>
      <c r="BD577" s="32">
        <v>0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2026</v>
      </c>
      <c r="C578" s="4" t="s">
        <v>2027</v>
      </c>
      <c r="D578" s="7" t="s">
        <v>57</v>
      </c>
      <c r="E578" s="7" t="s">
        <v>32</v>
      </c>
      <c r="F578" s="7" t="s">
        <v>175</v>
      </c>
      <c r="G578" s="7" t="e">
        <f t="shared" ca="1" si="23"/>
        <v>#NAME?</v>
      </c>
      <c r="H578" s="26" t="s">
        <v>170</v>
      </c>
      <c r="I578" s="26" t="s">
        <v>24</v>
      </c>
      <c r="J578" s="7" t="str">
        <f t="shared" si="25"/>
        <v>Não</v>
      </c>
      <c r="K578" s="27">
        <v>45449</v>
      </c>
      <c r="L578" s="7"/>
      <c r="M578" s="7" t="s">
        <v>98</v>
      </c>
      <c r="N578" s="28">
        <v>1.2E-2</v>
      </c>
      <c r="O578" s="7" t="s">
        <v>99</v>
      </c>
      <c r="P578" s="29">
        <v>0.1</v>
      </c>
      <c r="Q578" s="30"/>
      <c r="R578" s="30"/>
      <c r="S578" s="7" t="s">
        <v>163</v>
      </c>
      <c r="T578" s="7" t="s">
        <v>2028</v>
      </c>
      <c r="U578" s="7" t="s">
        <v>32</v>
      </c>
      <c r="V578" s="26" t="e">
        <f t="shared" ca="1" si="24"/>
        <v>#NAME?</v>
      </c>
      <c r="W578" s="7"/>
      <c r="X578" s="7" t="s">
        <v>26</v>
      </c>
      <c r="Y578" s="31" t="s">
        <v>165</v>
      </c>
      <c r="Z578" s="32"/>
      <c r="AA578" s="33">
        <v>45449</v>
      </c>
      <c r="AB578" s="34">
        <v>49075100015066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>
        <v>389887.7</v>
      </c>
      <c r="AX578" s="32">
        <v>393810</v>
      </c>
      <c r="AY578" s="32">
        <v>391529.98</v>
      </c>
      <c r="AZ578" s="32">
        <v>388360.53</v>
      </c>
      <c r="BA578" s="32">
        <v>388584.62</v>
      </c>
      <c r="BB578" s="32">
        <v>391881.99</v>
      </c>
      <c r="BC578" s="32">
        <v>386173.12</v>
      </c>
      <c r="BD578" s="32">
        <v>389889.55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2029</v>
      </c>
      <c r="C579" s="38" t="s">
        <v>2030</v>
      </c>
      <c r="D579" s="7" t="s">
        <v>18</v>
      </c>
      <c r="E579" s="7" t="s">
        <v>32</v>
      </c>
      <c r="F579" s="7" t="s">
        <v>255</v>
      </c>
      <c r="G579" s="7" t="e">
        <f t="shared" ca="1" si="23"/>
        <v>#NAME?</v>
      </c>
      <c r="H579" s="26" t="s">
        <v>170</v>
      </c>
      <c r="I579" s="26" t="s">
        <v>24</v>
      </c>
      <c r="J579" s="7" t="str">
        <f t="shared" si="25"/>
        <v>Não</v>
      </c>
      <c r="K579" s="27">
        <v>45359</v>
      </c>
      <c r="L579" s="27"/>
      <c r="M579" s="7" t="s">
        <v>23</v>
      </c>
      <c r="N579" s="28">
        <v>1.2E-2</v>
      </c>
      <c r="O579" s="7" t="s">
        <v>24</v>
      </c>
      <c r="P579" s="29">
        <v>0</v>
      </c>
      <c r="Q579" s="30"/>
      <c r="R579" s="30" t="s">
        <v>2031</v>
      </c>
      <c r="S579" s="7" t="s">
        <v>163</v>
      </c>
      <c r="T579" s="6" t="s">
        <v>2032</v>
      </c>
      <c r="U579" s="7" t="s">
        <v>32</v>
      </c>
      <c r="V579" s="26" t="e">
        <f t="shared" ca="1" si="24"/>
        <v>#NAME?</v>
      </c>
      <c r="W579" s="7"/>
      <c r="X579" s="7"/>
      <c r="Y579" s="31" t="s">
        <v>165</v>
      </c>
      <c r="Z579" s="32"/>
      <c r="AA579" s="33">
        <v>45359</v>
      </c>
      <c r="AB579" s="34">
        <v>49075100013861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350725.59</v>
      </c>
      <c r="AU579" s="32">
        <v>351793.23</v>
      </c>
      <c r="AV579" s="32">
        <v>354369.2</v>
      </c>
      <c r="AW579" s="32">
        <v>424859.3</v>
      </c>
      <c r="AX579" s="32">
        <v>428565</v>
      </c>
      <c r="AY579" s="32">
        <v>432083.45</v>
      </c>
      <c r="AZ579" s="32">
        <v>434756.91</v>
      </c>
      <c r="BA579" s="32">
        <v>438751.02</v>
      </c>
      <c r="BB579" s="32">
        <v>442186.11</v>
      </c>
      <c r="BC579" s="32">
        <v>445972.56</v>
      </c>
      <c r="BD579" s="32">
        <v>450230.62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2033</v>
      </c>
      <c r="C580" s="4" t="s">
        <v>2034</v>
      </c>
      <c r="D580" s="7" t="s">
        <v>18</v>
      </c>
      <c r="E580" s="7" t="s">
        <v>42</v>
      </c>
      <c r="F580" s="7" t="s">
        <v>90</v>
      </c>
      <c r="G580" s="7" t="e">
        <f t="shared" ca="1" si="23"/>
        <v>#NAME?</v>
      </c>
      <c r="H580" s="26" t="s">
        <v>170</v>
      </c>
      <c r="I580" s="26" t="s">
        <v>24</v>
      </c>
      <c r="J580" s="7" t="str">
        <f t="shared" si="25"/>
        <v>Não</v>
      </c>
      <c r="K580" s="27">
        <v>45034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30"/>
      <c r="S580" s="7" t="s">
        <v>163</v>
      </c>
      <c r="T580" s="7" t="s">
        <v>2035</v>
      </c>
      <c r="U580" s="7" t="s">
        <v>32</v>
      </c>
      <c r="V580" s="26" t="e">
        <f t="shared" ca="1" si="24"/>
        <v>#NAME?</v>
      </c>
      <c r="W580" s="7"/>
      <c r="X580" s="7"/>
      <c r="Y580" s="31" t="s">
        <v>165</v>
      </c>
      <c r="Z580" s="32"/>
      <c r="AA580" s="33">
        <v>45034</v>
      </c>
      <c r="AB580" s="34">
        <v>49075100008388</v>
      </c>
      <c r="AC580" s="32"/>
      <c r="AD580" s="32"/>
      <c r="AE580" s="32"/>
      <c r="AF580" s="32"/>
      <c r="AG580" s="32"/>
      <c r="AH580" s="32">
        <v>0</v>
      </c>
      <c r="AI580" s="32">
        <v>114482.14</v>
      </c>
      <c r="AJ580" s="32">
        <v>116324.12</v>
      </c>
      <c r="AK580" s="32">
        <v>117665.37</v>
      </c>
      <c r="AL580" s="32">
        <v>158063.24</v>
      </c>
      <c r="AM580" s="32">
        <v>158805.14000000001</v>
      </c>
      <c r="AN580" s="32">
        <v>159033.28</v>
      </c>
      <c r="AO580" s="32">
        <v>160346.51</v>
      </c>
      <c r="AP580" s="32">
        <v>162382.9</v>
      </c>
      <c r="AQ580" s="32">
        <v>163655.53</v>
      </c>
      <c r="AR580" s="32">
        <v>164859.70000000001</v>
      </c>
      <c r="AS580" s="32">
        <v>166549.19</v>
      </c>
      <c r="AT580" s="32">
        <v>167903.82</v>
      </c>
      <c r="AU580" s="32">
        <v>167832.6</v>
      </c>
      <c r="AV580" s="32">
        <v>170532.3</v>
      </c>
      <c r="AW580" s="32">
        <v>120218.6</v>
      </c>
      <c r="AX580" s="32">
        <v>121668.6</v>
      </c>
      <c r="AY580" s="32">
        <v>69647.759999999995</v>
      </c>
      <c r="AZ580" s="32">
        <v>68843.350000000006</v>
      </c>
      <c r="BA580" s="32">
        <v>69436.929999999993</v>
      </c>
      <c r="BB580" s="32">
        <v>69945.509999999995</v>
      </c>
      <c r="BC580" s="32">
        <v>70514.63</v>
      </c>
      <c r="BD580" s="32">
        <v>71206.69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2036</v>
      </c>
      <c r="C581" s="4" t="s">
        <v>2037</v>
      </c>
      <c r="D581" s="7" t="s">
        <v>18</v>
      </c>
      <c r="E581" s="7" t="s">
        <v>19</v>
      </c>
      <c r="F581" s="7" t="s">
        <v>20</v>
      </c>
      <c r="G581" s="7" t="e">
        <f t="shared" ca="1" si="23"/>
        <v>#NAME?</v>
      </c>
      <c r="H581" s="26" t="s">
        <v>170</v>
      </c>
      <c r="I581" s="26" t="s">
        <v>24</v>
      </c>
      <c r="J581" s="7" t="str">
        <f t="shared" si="25"/>
        <v>Sim</v>
      </c>
      <c r="K581" s="27">
        <v>45070</v>
      </c>
      <c r="L581" s="27"/>
      <c r="M581" s="7" t="s">
        <v>955</v>
      </c>
      <c r="N581" s="28">
        <v>0.02</v>
      </c>
      <c r="O581" s="7" t="s">
        <v>201</v>
      </c>
      <c r="P581" s="29">
        <v>0.2</v>
      </c>
      <c r="Q581" s="30" t="s">
        <v>2038</v>
      </c>
      <c r="R581" s="30"/>
      <c r="S581" s="7" t="s">
        <v>163</v>
      </c>
      <c r="T581" s="7" t="s">
        <v>2039</v>
      </c>
      <c r="U581" s="7" t="s">
        <v>77</v>
      </c>
      <c r="V581" s="26" t="e">
        <f t="shared" ca="1" si="24"/>
        <v>#NAME?</v>
      </c>
      <c r="W581" s="7"/>
      <c r="X581" s="7"/>
      <c r="Y581" s="31" t="s">
        <v>165</v>
      </c>
      <c r="Z581" s="32"/>
      <c r="AA581" s="33">
        <v>45070</v>
      </c>
      <c r="AB581" s="34">
        <v>49075100009260</v>
      </c>
      <c r="AC581" s="32"/>
      <c r="AD581" s="32"/>
      <c r="AE581" s="32"/>
      <c r="AF581" s="32"/>
      <c r="AG581" s="32"/>
      <c r="AH581" s="32"/>
      <c r="AI581" s="32">
        <v>0</v>
      </c>
      <c r="AJ581" s="32">
        <v>0</v>
      </c>
      <c r="AK581" s="32">
        <v>481579.68</v>
      </c>
      <c r="AL581" s="32">
        <v>479112.38</v>
      </c>
      <c r="AM581" s="32">
        <v>482826.85</v>
      </c>
      <c r="AN581" s="32">
        <v>494486.85</v>
      </c>
      <c r="AO581" s="32">
        <v>491878.69</v>
      </c>
      <c r="AP581" s="32">
        <v>533565.37</v>
      </c>
      <c r="AQ581" s="32">
        <v>585023.88</v>
      </c>
      <c r="AR581" s="32">
        <v>573373.79</v>
      </c>
      <c r="AS581" s="32">
        <v>575238.78</v>
      </c>
      <c r="AT581" s="32">
        <v>574607.37</v>
      </c>
      <c r="AU581" s="32">
        <v>559333.6</v>
      </c>
      <c r="AV581" s="32">
        <v>560456.69999999995</v>
      </c>
      <c r="AW581" s="32">
        <v>566993.1</v>
      </c>
      <c r="AX581" s="32">
        <v>589389.30000000005</v>
      </c>
      <c r="AY581" s="32">
        <v>623454.29</v>
      </c>
      <c r="AZ581" s="32">
        <v>617643.89</v>
      </c>
      <c r="BA581" s="32">
        <v>599490.24</v>
      </c>
      <c r="BB581" s="32">
        <v>686950.67</v>
      </c>
      <c r="BC581" s="32">
        <v>676547.54</v>
      </c>
      <c r="BD581" s="32">
        <v>704989.84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42" t="s">
        <v>2040</v>
      </c>
      <c r="C582" s="147" t="s">
        <v>2041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179</v>
      </c>
      <c r="I582" s="26" t="s">
        <v>180</v>
      </c>
      <c r="J582" s="7" t="str">
        <f t="shared" si="25"/>
        <v>Não</v>
      </c>
      <c r="K582" s="27">
        <v>45209</v>
      </c>
      <c r="L582" s="7"/>
      <c r="M582" s="7" t="s">
        <v>23</v>
      </c>
      <c r="N582" s="28">
        <v>1.2E-2</v>
      </c>
      <c r="O582" s="7" t="s">
        <v>24</v>
      </c>
      <c r="P582" s="29">
        <v>0</v>
      </c>
      <c r="Q582" s="30"/>
      <c r="R582" s="94"/>
      <c r="S582" s="7" t="s">
        <v>163</v>
      </c>
      <c r="T582" s="7" t="s">
        <v>2042</v>
      </c>
      <c r="U582" s="7" t="s">
        <v>77</v>
      </c>
      <c r="V582" s="26" t="e">
        <f t="shared" ca="1" si="24"/>
        <v>#NAME?</v>
      </c>
      <c r="W582" s="7"/>
      <c r="X582" s="7"/>
      <c r="Y582" s="31" t="s">
        <v>165</v>
      </c>
      <c r="Z582" s="32"/>
      <c r="AA582" s="33">
        <v>45209</v>
      </c>
      <c r="AB582" s="34">
        <v>49075100012636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>
        <v>0</v>
      </c>
      <c r="AZ582" s="32">
        <v>0</v>
      </c>
      <c r="BA582" s="32">
        <v>0</v>
      </c>
      <c r="BB582" s="32">
        <v>0</v>
      </c>
      <c r="BC582" s="32">
        <v>0</v>
      </c>
      <c r="BD582" s="32">
        <v>0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3" t="s">
        <v>2043</v>
      </c>
      <c r="C583" s="4" t="s">
        <v>2044</v>
      </c>
      <c r="D583" s="7" t="s">
        <v>18</v>
      </c>
      <c r="E583" s="7" t="s">
        <v>32</v>
      </c>
      <c r="F583" s="7" t="s">
        <v>409</v>
      </c>
      <c r="G583" s="7" t="e">
        <f t="shared" ca="1" si="23"/>
        <v>#NAME?</v>
      </c>
      <c r="H583" s="26" t="s">
        <v>179</v>
      </c>
      <c r="I583" s="26" t="s">
        <v>180</v>
      </c>
      <c r="J583" s="7" t="str">
        <f t="shared" si="25"/>
        <v>Não</v>
      </c>
      <c r="K583" s="27">
        <v>44911</v>
      </c>
      <c r="L583" s="7"/>
      <c r="M583" s="7" t="s">
        <v>281</v>
      </c>
      <c r="N583" s="28">
        <v>2.5000000000000001E-2</v>
      </c>
      <c r="O583" s="7" t="s">
        <v>201</v>
      </c>
      <c r="P583" s="29">
        <v>0.2</v>
      </c>
      <c r="Q583" s="25"/>
      <c r="R583" s="30" t="s">
        <v>2045</v>
      </c>
      <c r="S583" s="7" t="s">
        <v>163</v>
      </c>
      <c r="T583" s="7" t="s">
        <v>2046</v>
      </c>
      <c r="U583" s="7" t="s">
        <v>32</v>
      </c>
      <c r="V583" s="26" t="e">
        <f t="shared" ca="1" si="24"/>
        <v>#NAME?</v>
      </c>
      <c r="W583" s="7"/>
      <c r="X583" s="7"/>
      <c r="Y583" s="31" t="s">
        <v>279</v>
      </c>
      <c r="Z583" s="32"/>
      <c r="AA583" s="33">
        <v>44911</v>
      </c>
      <c r="AB583" s="34">
        <v>49075100006131</v>
      </c>
      <c r="AC583" s="32"/>
      <c r="AD583" s="32"/>
      <c r="AE583" s="32">
        <v>14721.08</v>
      </c>
      <c r="AF583" s="32">
        <v>14932.95</v>
      </c>
      <c r="AG583" s="32">
        <v>15016.78</v>
      </c>
      <c r="AH583" s="32">
        <v>15092.34</v>
      </c>
      <c r="AI583" s="32">
        <v>15185.7</v>
      </c>
      <c r="AJ583" s="32">
        <v>5316.89</v>
      </c>
      <c r="AK583" s="32">
        <v>5698.8</v>
      </c>
      <c r="AL583" s="32">
        <v>5852.36</v>
      </c>
      <c r="AM583" s="32">
        <v>5390.36</v>
      </c>
      <c r="AN583" s="32">
        <v>5272.2</v>
      </c>
      <c r="AO583" s="32">
        <v>5006.41</v>
      </c>
      <c r="AP583" s="32">
        <v>5366.84</v>
      </c>
      <c r="AQ583" s="32">
        <v>5643.12</v>
      </c>
      <c r="AR583" s="32">
        <v>35.340000000000003</v>
      </c>
      <c r="AS583" s="32">
        <v>35.29</v>
      </c>
      <c r="AT583" s="32">
        <v>35.29</v>
      </c>
      <c r="AU583" s="32">
        <v>35.29</v>
      </c>
      <c r="AV583" s="32">
        <v>35.29</v>
      </c>
      <c r="AW583" s="32">
        <v>35.29</v>
      </c>
      <c r="AX583" s="32">
        <v>35.29</v>
      </c>
      <c r="AY583" s="32">
        <v>35.29</v>
      </c>
      <c r="AZ583" s="32">
        <v>35.29</v>
      </c>
      <c r="BA583" s="32">
        <v>35.29</v>
      </c>
      <c r="BB583" s="32">
        <v>35.29</v>
      </c>
      <c r="BC583" s="32">
        <v>35.29</v>
      </c>
      <c r="BD583" s="32">
        <v>35.29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2043</v>
      </c>
      <c r="C584" s="4" t="s">
        <v>2047</v>
      </c>
      <c r="D584" s="7" t="s">
        <v>18</v>
      </c>
      <c r="E584" s="7" t="s">
        <v>32</v>
      </c>
      <c r="F584" s="7" t="s">
        <v>409</v>
      </c>
      <c r="G584" s="7" t="e">
        <f t="shared" ca="1" si="23"/>
        <v>#NAME?</v>
      </c>
      <c r="H584" s="26" t="s">
        <v>179</v>
      </c>
      <c r="I584" s="26" t="s">
        <v>265</v>
      </c>
      <c r="J584" s="7" t="str">
        <f t="shared" si="25"/>
        <v>Não</v>
      </c>
      <c r="K584" s="27">
        <v>44893</v>
      </c>
      <c r="L584" s="7"/>
      <c r="M584" s="7" t="s">
        <v>221</v>
      </c>
      <c r="N584" s="28">
        <v>1.4999999999999999E-2</v>
      </c>
      <c r="O584" s="7" t="s">
        <v>99</v>
      </c>
      <c r="P584" s="29">
        <v>0.1</v>
      </c>
      <c r="Q584" s="30"/>
      <c r="R584" s="30"/>
      <c r="S584" s="7" t="s">
        <v>163</v>
      </c>
      <c r="T584" s="7" t="s">
        <v>2046</v>
      </c>
      <c r="U584" s="7" t="s">
        <v>32</v>
      </c>
      <c r="V584" s="26" t="e">
        <f t="shared" ca="1" si="24"/>
        <v>#NAME?</v>
      </c>
      <c r="W584" s="7"/>
      <c r="X584" s="7"/>
      <c r="Y584" s="31" t="s">
        <v>279</v>
      </c>
      <c r="Z584" s="32"/>
      <c r="AA584" s="33">
        <v>44893</v>
      </c>
      <c r="AB584" s="34">
        <v>49075100006121</v>
      </c>
      <c r="AC584" s="32"/>
      <c r="AD584" s="32"/>
      <c r="AE584" s="32">
        <v>64596.85</v>
      </c>
      <c r="AF584" s="32">
        <v>65271.12</v>
      </c>
      <c r="AG584" s="32">
        <v>65927.09</v>
      </c>
      <c r="AH584" s="32">
        <v>66639.289999999994</v>
      </c>
      <c r="AI584" s="32">
        <v>67134.960000000006</v>
      </c>
      <c r="AJ584" s="32">
        <v>67680.42</v>
      </c>
      <c r="AK584" s="32">
        <v>68277.539999999994</v>
      </c>
      <c r="AL584" s="32">
        <v>68884.14</v>
      </c>
      <c r="AM584" s="32">
        <v>79671.28</v>
      </c>
      <c r="AN584" s="32">
        <v>80142.490000000005</v>
      </c>
      <c r="AO584" s="32">
        <v>80771.11</v>
      </c>
      <c r="AP584" s="32">
        <v>76230.720000000001</v>
      </c>
      <c r="AQ584" s="32">
        <v>76436.55</v>
      </c>
      <c r="AR584" s="32">
        <v>77264.27</v>
      </c>
      <c r="AS584" s="32">
        <v>77705.23</v>
      </c>
      <c r="AT584" s="32">
        <v>98754.33</v>
      </c>
      <c r="AU584" s="32">
        <v>101220.8</v>
      </c>
      <c r="AV584" s="32">
        <v>115801.3</v>
      </c>
      <c r="AW584" s="32">
        <v>113405.7</v>
      </c>
      <c r="AX584" s="32">
        <v>130141.3</v>
      </c>
      <c r="AY584" s="32">
        <v>131556.67000000001</v>
      </c>
      <c r="AZ584" s="32">
        <v>131535.85999999999</v>
      </c>
      <c r="BA584" s="32">
        <v>140476.03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42" t="s">
        <v>2048</v>
      </c>
      <c r="C585" s="166" t="s">
        <v>2049</v>
      </c>
      <c r="D585" s="7" t="s">
        <v>18</v>
      </c>
      <c r="E585" s="7" t="s">
        <v>32</v>
      </c>
      <c r="F585" s="7" t="s">
        <v>66</v>
      </c>
      <c r="G585" s="7" t="e">
        <f t="shared" ca="1" si="23"/>
        <v>#NAME?</v>
      </c>
      <c r="H585" s="26" t="s">
        <v>161</v>
      </c>
      <c r="I585" s="26" t="s">
        <v>24</v>
      </c>
      <c r="J585" s="7" t="str">
        <f t="shared" si="25"/>
        <v>Não</v>
      </c>
      <c r="K585" s="27">
        <v>45180</v>
      </c>
      <c r="L585" s="27">
        <v>45523</v>
      </c>
      <c r="M585" s="7" t="s">
        <v>281</v>
      </c>
      <c r="N585" s="28">
        <v>1.4999999999999999E-2</v>
      </c>
      <c r="O585" s="7" t="s">
        <v>24</v>
      </c>
      <c r="P585" s="29">
        <v>0</v>
      </c>
      <c r="Q585" s="30"/>
      <c r="R585" s="30" t="s">
        <v>2050</v>
      </c>
      <c r="S585" s="7" t="s">
        <v>163</v>
      </c>
      <c r="T585" s="7" t="s">
        <v>2051</v>
      </c>
      <c r="U585" s="7" t="s">
        <v>32</v>
      </c>
      <c r="V585" s="26" t="e">
        <f t="shared" ca="1" si="24"/>
        <v>#NAME?</v>
      </c>
      <c r="W585" s="7"/>
      <c r="X585" s="7"/>
      <c r="Y585" s="31" t="s">
        <v>279</v>
      </c>
      <c r="Z585" s="32"/>
      <c r="AA585" s="33">
        <v>45180</v>
      </c>
      <c r="AB585" s="34">
        <v>49075100012628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>
        <v>0</v>
      </c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4216123.96</v>
      </c>
      <c r="AT585" s="32">
        <v>4295934.78</v>
      </c>
      <c r="AU585" s="32">
        <v>2815971.09</v>
      </c>
      <c r="AV585" s="32">
        <v>1780224</v>
      </c>
      <c r="AW585" s="32">
        <v>1162155</v>
      </c>
      <c r="AX585" s="32">
        <v>10787.94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42" t="s">
        <v>2048</v>
      </c>
      <c r="C586" s="166" t="s">
        <v>2052</v>
      </c>
      <c r="D586" s="7" t="s">
        <v>18</v>
      </c>
      <c r="E586" s="7" t="s">
        <v>32</v>
      </c>
      <c r="F586" s="7" t="s">
        <v>66</v>
      </c>
      <c r="G586" s="7" t="e">
        <f t="shared" ca="1" si="23"/>
        <v>#NAME?</v>
      </c>
      <c r="H586" s="26" t="s">
        <v>161</v>
      </c>
      <c r="I586" s="26" t="s">
        <v>24</v>
      </c>
      <c r="J586" s="7" t="str">
        <f t="shared" si="25"/>
        <v>Não</v>
      </c>
      <c r="K586" s="27">
        <v>45177</v>
      </c>
      <c r="L586" s="27">
        <v>45523</v>
      </c>
      <c r="M586" s="7" t="s">
        <v>23</v>
      </c>
      <c r="N586" s="28">
        <v>7.0000000000000001E-3</v>
      </c>
      <c r="O586" s="7" t="s">
        <v>24</v>
      </c>
      <c r="P586" s="29">
        <v>0</v>
      </c>
      <c r="Q586" s="30"/>
      <c r="R586" s="30" t="s">
        <v>2050</v>
      </c>
      <c r="S586" s="7" t="s">
        <v>163</v>
      </c>
      <c r="T586" s="7" t="s">
        <v>2051</v>
      </c>
      <c r="U586" s="7" t="s">
        <v>32</v>
      </c>
      <c r="V586" s="26" t="e">
        <f t="shared" ca="1" si="24"/>
        <v>#NAME?</v>
      </c>
      <c r="W586" s="7"/>
      <c r="X586" s="7"/>
      <c r="Y586" s="31" t="s">
        <v>279</v>
      </c>
      <c r="Z586" s="32"/>
      <c r="AA586" s="33">
        <v>45177</v>
      </c>
      <c r="AB586" s="34">
        <v>49075100011664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827196.2</v>
      </c>
      <c r="AT586" s="32">
        <v>829370.48</v>
      </c>
      <c r="AU586" s="32">
        <v>2180207.6</v>
      </c>
      <c r="AV586" s="32">
        <v>2377484</v>
      </c>
      <c r="AW586" s="32">
        <v>2717400</v>
      </c>
      <c r="AX586" s="32">
        <v>3308747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14" t="s">
        <v>2053</v>
      </c>
      <c r="C587" s="4" t="s">
        <v>2054</v>
      </c>
      <c r="D587" s="7" t="s">
        <v>18</v>
      </c>
      <c r="E587" s="7" t="s">
        <v>32</v>
      </c>
      <c r="F587" s="7" t="s">
        <v>255</v>
      </c>
      <c r="G587" s="7" t="e">
        <f t="shared" ca="1" si="23"/>
        <v>#NAME?</v>
      </c>
      <c r="H587" s="26" t="s">
        <v>170</v>
      </c>
      <c r="I587" s="26" t="s">
        <v>24</v>
      </c>
      <c r="J587" s="7" t="str">
        <f t="shared" si="25"/>
        <v>Não</v>
      </c>
      <c r="K587" s="27">
        <v>45042</v>
      </c>
      <c r="L587" s="7"/>
      <c r="M587" s="7" t="s">
        <v>281</v>
      </c>
      <c r="N587" s="28">
        <v>2.5000000000000001E-2</v>
      </c>
      <c r="O587" s="7" t="s">
        <v>201</v>
      </c>
      <c r="P587" s="29">
        <v>0.2</v>
      </c>
      <c r="Q587" s="94"/>
      <c r="R587" s="94"/>
      <c r="S587" s="7" t="s">
        <v>163</v>
      </c>
      <c r="T587" s="7" t="s">
        <v>2055</v>
      </c>
      <c r="U587" s="7" t="s">
        <v>32</v>
      </c>
      <c r="V587" s="26" t="e">
        <f t="shared" ca="1" si="24"/>
        <v>#NAME?</v>
      </c>
      <c r="W587" s="7"/>
      <c r="X587" s="7"/>
      <c r="Y587" s="31" t="s">
        <v>165</v>
      </c>
      <c r="Z587" s="32"/>
      <c r="AA587" s="33">
        <v>45042</v>
      </c>
      <c r="AB587" s="34">
        <v>49075100008248</v>
      </c>
      <c r="AC587" s="32"/>
      <c r="AD587" s="32"/>
      <c r="AE587" s="32"/>
      <c r="AF587" s="32"/>
      <c r="AG587" s="32"/>
      <c r="AH587" s="32">
        <v>0</v>
      </c>
      <c r="AI587" s="32">
        <v>53520.35</v>
      </c>
      <c r="AJ587" s="32">
        <v>54661.25</v>
      </c>
      <c r="AK587" s="32">
        <v>58707.839999999997</v>
      </c>
      <c r="AL587" s="32">
        <v>60765.599999999999</v>
      </c>
      <c r="AM587" s="32">
        <v>58978.07</v>
      </c>
      <c r="AN587" s="32">
        <v>58569.48</v>
      </c>
      <c r="AO587" s="32">
        <v>55998.07</v>
      </c>
      <c r="AP587" s="32">
        <v>60194.16</v>
      </c>
      <c r="AQ587" s="32">
        <v>63255.040000000001</v>
      </c>
      <c r="AR587" s="32">
        <v>58666.86</v>
      </c>
      <c r="AS587" s="32">
        <v>160547.06</v>
      </c>
      <c r="AT587" s="32">
        <v>163478.71</v>
      </c>
      <c r="AU587" s="32">
        <v>157336.19</v>
      </c>
      <c r="AV587" s="32">
        <v>153007.70000000001</v>
      </c>
      <c r="AW587" s="32">
        <v>153242.6</v>
      </c>
      <c r="AX587" s="32">
        <v>157397</v>
      </c>
      <c r="AY587" s="32">
        <v>160690.94</v>
      </c>
      <c r="AZ587" s="32">
        <v>157437.73000000001</v>
      </c>
      <c r="BA587" s="32">
        <v>150678.84</v>
      </c>
      <c r="BB587" s="32">
        <v>145513.15</v>
      </c>
      <c r="BC587" s="32">
        <v>141079.84</v>
      </c>
      <c r="BD587" s="32">
        <v>145435.32999999999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3" t="s">
        <v>2053</v>
      </c>
      <c r="C588" s="4" t="s">
        <v>2056</v>
      </c>
      <c r="D588" s="7" t="s">
        <v>18</v>
      </c>
      <c r="E588" s="7" t="s">
        <v>32</v>
      </c>
      <c r="F588" s="7" t="s">
        <v>255</v>
      </c>
      <c r="G588" s="7" t="e">
        <f t="shared" ca="1" si="23"/>
        <v>#NAME?</v>
      </c>
      <c r="H588" s="26" t="s">
        <v>170</v>
      </c>
      <c r="I588" s="26" t="s">
        <v>24</v>
      </c>
      <c r="J588" s="7" t="str">
        <f t="shared" si="25"/>
        <v>Não</v>
      </c>
      <c r="K588" s="27">
        <v>45006</v>
      </c>
      <c r="L588" s="7"/>
      <c r="M588" s="7" t="s">
        <v>23</v>
      </c>
      <c r="N588" s="28">
        <v>1.2E-2</v>
      </c>
      <c r="O588" s="7" t="s">
        <v>24</v>
      </c>
      <c r="P588" s="29">
        <v>0</v>
      </c>
      <c r="Q588" s="94"/>
      <c r="R588" s="94"/>
      <c r="S588" s="7" t="s">
        <v>163</v>
      </c>
      <c r="T588" s="7" t="s">
        <v>2055</v>
      </c>
      <c r="U588" s="7" t="s">
        <v>32</v>
      </c>
      <c r="V588" s="26" t="e">
        <f t="shared" ca="1" si="24"/>
        <v>#NAME?</v>
      </c>
      <c r="W588" s="7"/>
      <c r="X588" s="7"/>
      <c r="Y588" s="31" t="s">
        <v>165</v>
      </c>
      <c r="Z588" s="32"/>
      <c r="AA588" s="33">
        <v>45006</v>
      </c>
      <c r="AB588" s="34">
        <v>49075100008183</v>
      </c>
      <c r="AC588" s="32"/>
      <c r="AD588" s="32"/>
      <c r="AE588" s="32"/>
      <c r="AF588" s="32"/>
      <c r="AG588" s="32"/>
      <c r="AH588" s="32">
        <v>711474.6</v>
      </c>
      <c r="AI588" s="32">
        <v>664128.98</v>
      </c>
      <c r="AJ588" s="32">
        <v>671497.32</v>
      </c>
      <c r="AK588" s="32">
        <v>675072.26</v>
      </c>
      <c r="AL588" s="32">
        <v>680203.78</v>
      </c>
      <c r="AM588" s="32">
        <v>684676.14</v>
      </c>
      <c r="AN588" s="32">
        <v>686452.52</v>
      </c>
      <c r="AO588" s="32">
        <v>690160.78</v>
      </c>
      <c r="AP588" s="32">
        <v>697458.11</v>
      </c>
      <c r="AQ588" s="32">
        <v>704478.61</v>
      </c>
      <c r="AR588" s="32">
        <v>705505.43</v>
      </c>
      <c r="AS588" s="32">
        <v>1111761.26</v>
      </c>
      <c r="AT588" s="32">
        <v>1120231.44</v>
      </c>
      <c r="AU588" s="32">
        <v>1127213.29</v>
      </c>
      <c r="AV588" s="32">
        <v>1134918</v>
      </c>
      <c r="AW588" s="32">
        <v>1140503</v>
      </c>
      <c r="AX588" s="32">
        <v>1148605</v>
      </c>
      <c r="AY588" s="32">
        <v>1163859.73</v>
      </c>
      <c r="AZ588" s="32">
        <v>1168117.31</v>
      </c>
      <c r="BA588" s="32">
        <v>1177879</v>
      </c>
      <c r="BB588" s="32">
        <v>1186694.1000000001</v>
      </c>
      <c r="BC588" s="32">
        <v>1196028.58</v>
      </c>
      <c r="BD588" s="32">
        <v>1205866.3600000001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42" t="s">
        <v>2057</v>
      </c>
      <c r="C589" s="147" t="s">
        <v>2058</v>
      </c>
      <c r="D589" s="7" t="s">
        <v>41</v>
      </c>
      <c r="E589" s="7" t="s">
        <v>42</v>
      </c>
      <c r="F589" s="7" t="s">
        <v>43</v>
      </c>
      <c r="G589" s="7" t="e">
        <f t="shared" ca="1" si="23"/>
        <v>#NAME?</v>
      </c>
      <c r="H589" s="26" t="s">
        <v>170</v>
      </c>
      <c r="I589" s="26" t="s">
        <v>24</v>
      </c>
      <c r="J589" s="7" t="str">
        <f t="shared" si="25"/>
        <v>Não</v>
      </c>
      <c r="K589" s="27">
        <v>45490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30"/>
      <c r="R589" s="94"/>
      <c r="S589" s="7" t="s">
        <v>163</v>
      </c>
      <c r="T589" s="7" t="s">
        <v>2059</v>
      </c>
      <c r="U589" s="7" t="s">
        <v>42</v>
      </c>
      <c r="V589" s="26" t="e">
        <f t="shared" ca="1" si="24"/>
        <v>#NAME?</v>
      </c>
      <c r="W589" s="7"/>
      <c r="X589" s="7" t="s">
        <v>26</v>
      </c>
      <c r="Y589" s="31" t="s">
        <v>165</v>
      </c>
      <c r="Z589" s="32"/>
      <c r="AA589" s="33">
        <v>45490</v>
      </c>
      <c r="AB589" s="34">
        <v>49075100015430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251041.2</v>
      </c>
      <c r="AY589" s="32">
        <v>303997.93</v>
      </c>
      <c r="AZ589" s="32">
        <v>306277.55</v>
      </c>
      <c r="BA589" s="32">
        <v>309396.03999999998</v>
      </c>
      <c r="BB589" s="32">
        <v>312155.81</v>
      </c>
      <c r="BC589" s="32">
        <v>315121.02</v>
      </c>
      <c r="BD589" s="32">
        <v>318528.11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3" t="s">
        <v>2060</v>
      </c>
      <c r="C590" s="4" t="s">
        <v>2061</v>
      </c>
      <c r="D590" s="7" t="s">
        <v>159</v>
      </c>
      <c r="E590" s="7" t="s">
        <v>32</v>
      </c>
      <c r="F590" s="7" t="s">
        <v>160</v>
      </c>
      <c r="G590" s="7" t="e">
        <f t="shared" ca="1" si="23"/>
        <v>#NAME?</v>
      </c>
      <c r="H590" s="26" t="s">
        <v>161</v>
      </c>
      <c r="I590" s="26" t="s">
        <v>24</v>
      </c>
      <c r="J590" s="7" t="str">
        <f t="shared" si="25"/>
        <v>Não</v>
      </c>
      <c r="K590" s="27">
        <v>45104</v>
      </c>
      <c r="L590" s="27">
        <v>45513</v>
      </c>
      <c r="M590" s="7" t="s">
        <v>1682</v>
      </c>
      <c r="N590" s="28">
        <v>1.2E-2</v>
      </c>
      <c r="O590" s="7" t="s">
        <v>99</v>
      </c>
      <c r="P590" s="29">
        <v>0.1</v>
      </c>
      <c r="Q590" s="30"/>
      <c r="R590" s="30" t="s">
        <v>386</v>
      </c>
      <c r="S590" s="7" t="s">
        <v>163</v>
      </c>
      <c r="T590" s="7" t="s">
        <v>2062</v>
      </c>
      <c r="U590" s="7" t="s">
        <v>970</v>
      </c>
      <c r="V590" s="26" t="e">
        <f t="shared" ca="1" si="24"/>
        <v>#NAME?</v>
      </c>
      <c r="W590" s="7"/>
      <c r="X590" s="7"/>
      <c r="Y590" s="31" t="s">
        <v>279</v>
      </c>
      <c r="Z590" s="32"/>
      <c r="AA590" s="33">
        <v>45104</v>
      </c>
      <c r="AB590" s="34">
        <v>49075100008035</v>
      </c>
      <c r="AC590" s="32"/>
      <c r="AD590" s="32"/>
      <c r="AE590" s="32"/>
      <c r="AF590" s="32"/>
      <c r="AG590" s="32"/>
      <c r="AH590" s="32"/>
      <c r="AI590" s="32"/>
      <c r="AJ590" s="32"/>
      <c r="AK590" s="32">
        <v>155770.65</v>
      </c>
      <c r="AL590" s="32">
        <v>286860.28000000003</v>
      </c>
      <c r="AM590" s="32">
        <v>406228.53</v>
      </c>
      <c r="AN590" s="32">
        <v>408929.28000000003</v>
      </c>
      <c r="AO590" s="32">
        <v>410236.8</v>
      </c>
      <c r="AP590" s="32">
        <v>415850.21</v>
      </c>
      <c r="AQ590" s="32">
        <v>420654.55</v>
      </c>
      <c r="AR590" s="32">
        <v>421571.79</v>
      </c>
      <c r="AS590" s="32">
        <v>424971.39</v>
      </c>
      <c r="AT590" s="32">
        <v>428542.58</v>
      </c>
      <c r="AU590" s="32">
        <v>428300.89</v>
      </c>
      <c r="AV590" s="32">
        <v>472427.2</v>
      </c>
      <c r="AW590" s="32">
        <v>483335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>
        <v>0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2063</v>
      </c>
      <c r="C591" s="4" t="s">
        <v>2064</v>
      </c>
      <c r="D591" s="7" t="s">
        <v>18</v>
      </c>
      <c r="E591" s="7" t="s">
        <v>19</v>
      </c>
      <c r="F591" s="7" t="s">
        <v>20</v>
      </c>
      <c r="G591" s="7" t="e">
        <f t="shared" ca="1" si="23"/>
        <v>#NAME?</v>
      </c>
      <c r="H591" s="26" t="s">
        <v>179</v>
      </c>
      <c r="I591" s="26" t="s">
        <v>180</v>
      </c>
      <c r="J591" s="7" t="str">
        <f t="shared" si="25"/>
        <v>Não</v>
      </c>
      <c r="K591" s="27">
        <v>45163</v>
      </c>
      <c r="L591" s="27"/>
      <c r="M591" s="7" t="s">
        <v>221</v>
      </c>
      <c r="N591" s="28">
        <v>1.4999999999999999E-2</v>
      </c>
      <c r="O591" s="7" t="s">
        <v>99</v>
      </c>
      <c r="P591" s="29">
        <v>0.1</v>
      </c>
      <c r="Q591" s="94"/>
      <c r="R591" s="30" t="s">
        <v>2065</v>
      </c>
      <c r="S591" s="7" t="s">
        <v>163</v>
      </c>
      <c r="T591" s="7" t="s">
        <v>2066</v>
      </c>
      <c r="U591" s="7" t="s">
        <v>77</v>
      </c>
      <c r="V591" s="26" t="e">
        <f t="shared" ca="1" si="24"/>
        <v>#NAME?</v>
      </c>
      <c r="W591" s="7"/>
      <c r="X591" s="7"/>
      <c r="Y591" s="31" t="s">
        <v>165</v>
      </c>
      <c r="Z591" s="32"/>
      <c r="AA591" s="33">
        <v>45163</v>
      </c>
      <c r="AB591" s="34">
        <v>49075100011672</v>
      </c>
      <c r="AC591" s="32"/>
      <c r="AD591" s="32"/>
      <c r="AE591" s="32"/>
      <c r="AF591" s="32"/>
      <c r="AG591" s="32"/>
      <c r="AH591" s="32"/>
      <c r="AI591" s="32">
        <v>0</v>
      </c>
      <c r="AJ591" s="32">
        <v>0</v>
      </c>
      <c r="AK591" s="32">
        <v>0</v>
      </c>
      <c r="AL591" s="32">
        <v>0</v>
      </c>
      <c r="AM591" s="32">
        <v>0</v>
      </c>
      <c r="AN591" s="32">
        <v>0</v>
      </c>
      <c r="AO591" s="32">
        <v>0</v>
      </c>
      <c r="AP591" s="32">
        <v>0</v>
      </c>
      <c r="AQ591" s="32">
        <v>0</v>
      </c>
      <c r="AR591" s="32">
        <v>0</v>
      </c>
      <c r="AS591" s="32">
        <v>0</v>
      </c>
      <c r="AT591" s="32">
        <v>0</v>
      </c>
      <c r="AU591" s="32">
        <v>0</v>
      </c>
      <c r="AV591" s="32">
        <v>0</v>
      </c>
      <c r="AW591" s="32">
        <v>0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2067</v>
      </c>
      <c r="C592" s="4" t="s">
        <v>2068</v>
      </c>
      <c r="D592" s="7" t="s">
        <v>18</v>
      </c>
      <c r="E592" s="7" t="s">
        <v>42</v>
      </c>
      <c r="F592" s="7" t="s">
        <v>308</v>
      </c>
      <c r="G592" s="7" t="e">
        <f t="shared" ca="1" si="23"/>
        <v>#NAME?</v>
      </c>
      <c r="H592" s="26" t="s">
        <v>179</v>
      </c>
      <c r="I592" s="26" t="s">
        <v>180</v>
      </c>
      <c r="J592" s="7" t="str">
        <f t="shared" si="25"/>
        <v>Não</v>
      </c>
      <c r="K592" s="27">
        <v>45580</v>
      </c>
      <c r="L592" s="27"/>
      <c r="M592" s="7" t="s">
        <v>23</v>
      </c>
      <c r="N592" s="28">
        <v>1.2E-2</v>
      </c>
      <c r="O592" s="7" t="s">
        <v>24</v>
      </c>
      <c r="P592" s="29">
        <v>0</v>
      </c>
      <c r="Q592" s="94"/>
      <c r="R592" s="30"/>
      <c r="S592" s="7" t="s">
        <v>163</v>
      </c>
      <c r="T592" s="7" t="s">
        <v>2069</v>
      </c>
      <c r="U592" s="7" t="s">
        <v>42</v>
      </c>
      <c r="V592" s="26" t="e">
        <f t="shared" ca="1" si="24"/>
        <v>#NAME?</v>
      </c>
      <c r="W592" s="7"/>
      <c r="X592" s="7" t="s">
        <v>26</v>
      </c>
      <c r="Y592" s="31"/>
      <c r="Z592" s="32"/>
      <c r="AA592" s="35"/>
      <c r="AB592" s="34">
        <v>49075100015864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14" t="s">
        <v>2070</v>
      </c>
      <c r="C593" s="4" t="s">
        <v>2071</v>
      </c>
      <c r="D593" s="7" t="s">
        <v>18</v>
      </c>
      <c r="E593" s="7" t="s">
        <v>42</v>
      </c>
      <c r="F593" s="7" t="s">
        <v>48</v>
      </c>
      <c r="G593" s="7" t="e">
        <f t="shared" ca="1" si="23"/>
        <v>#NAME?</v>
      </c>
      <c r="H593" s="26" t="s">
        <v>179</v>
      </c>
      <c r="I593" s="26" t="s">
        <v>180</v>
      </c>
      <c r="J593" s="7" t="str">
        <f t="shared" si="25"/>
        <v>Não</v>
      </c>
      <c r="K593" s="27">
        <v>45163</v>
      </c>
      <c r="L593" s="27"/>
      <c r="M593" s="7" t="s">
        <v>381</v>
      </c>
      <c r="N593" s="28">
        <v>0.02</v>
      </c>
      <c r="O593" s="7" t="s">
        <v>99</v>
      </c>
      <c r="P593" s="29">
        <v>0.2</v>
      </c>
      <c r="Q593" s="94"/>
      <c r="R593" s="94"/>
      <c r="S593" s="7" t="s">
        <v>163</v>
      </c>
      <c r="T593" s="7" t="s">
        <v>2072</v>
      </c>
      <c r="U593" s="7" t="s">
        <v>230</v>
      </c>
      <c r="V593" s="26" t="e">
        <f t="shared" ca="1" si="24"/>
        <v>#NAME?</v>
      </c>
      <c r="W593" s="7"/>
      <c r="X593" s="7"/>
      <c r="Y593" s="31" t="s">
        <v>165</v>
      </c>
      <c r="Z593" s="32"/>
      <c r="AA593" s="33">
        <v>45163</v>
      </c>
      <c r="AB593" s="34">
        <v>49075100011680</v>
      </c>
      <c r="AC593" s="32"/>
      <c r="AD593" s="32"/>
      <c r="AE593" s="32"/>
      <c r="AF593" s="32"/>
      <c r="AG593" s="32"/>
      <c r="AH593" s="32">
        <v>0</v>
      </c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3" t="s">
        <v>2073</v>
      </c>
      <c r="C594" s="4" t="s">
        <v>2074</v>
      </c>
      <c r="D594" s="7" t="s">
        <v>159</v>
      </c>
      <c r="E594" s="7" t="s">
        <v>32</v>
      </c>
      <c r="F594" s="7" t="s">
        <v>160</v>
      </c>
      <c r="G594" s="7" t="e">
        <f t="shared" ca="1" si="23"/>
        <v>#NAME?</v>
      </c>
      <c r="H594" s="26" t="s">
        <v>161</v>
      </c>
      <c r="I594" s="26" t="s">
        <v>24</v>
      </c>
      <c r="J594" s="7" t="str">
        <f t="shared" si="25"/>
        <v>Não</v>
      </c>
      <c r="K594" s="27">
        <v>45142</v>
      </c>
      <c r="L594" s="27">
        <v>45525</v>
      </c>
      <c r="M594" s="7" t="s">
        <v>98</v>
      </c>
      <c r="N594" s="28">
        <v>1.2E-2</v>
      </c>
      <c r="O594" s="7" t="s">
        <v>99</v>
      </c>
      <c r="P594" s="29">
        <v>0.1</v>
      </c>
      <c r="Q594" s="94"/>
      <c r="R594" s="94"/>
      <c r="S594" s="7" t="s">
        <v>163</v>
      </c>
      <c r="T594" s="7" t="s">
        <v>2075</v>
      </c>
      <c r="U594" s="7" t="s">
        <v>32</v>
      </c>
      <c r="V594" s="26" t="e">
        <f t="shared" ca="1" si="24"/>
        <v>#NAME?</v>
      </c>
      <c r="W594" s="7"/>
      <c r="X594" s="7"/>
      <c r="Y594" s="31" t="s">
        <v>279</v>
      </c>
      <c r="Z594" s="32"/>
      <c r="AA594" s="33">
        <v>45142</v>
      </c>
      <c r="AB594" s="34">
        <v>49075100003025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>
        <v>113710.95</v>
      </c>
      <c r="AN594" s="32">
        <v>140590.94</v>
      </c>
      <c r="AO594" s="32">
        <v>140857.09</v>
      </c>
      <c r="AP594" s="32">
        <v>143109.31</v>
      </c>
      <c r="AQ594" s="32">
        <v>145201.68</v>
      </c>
      <c r="AR594" s="32">
        <v>103439.6</v>
      </c>
      <c r="AS594" s="32">
        <v>104207.06</v>
      </c>
      <c r="AT594" s="32">
        <v>104868.18</v>
      </c>
      <c r="AU594" s="32">
        <v>104717.38</v>
      </c>
      <c r="AV594" s="32">
        <v>53741.27</v>
      </c>
      <c r="AW594" s="32">
        <v>54026.77</v>
      </c>
      <c r="AX594" s="32">
        <v>54726.43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2076</v>
      </c>
      <c r="C595" s="4" t="s">
        <v>2077</v>
      </c>
      <c r="D595" s="7" t="s">
        <v>18</v>
      </c>
      <c r="E595" s="7" t="s">
        <v>42</v>
      </c>
      <c r="F595" s="7" t="s">
        <v>48</v>
      </c>
      <c r="G595" s="7" t="e">
        <f t="shared" ca="1" si="23"/>
        <v>#NAME?</v>
      </c>
      <c r="H595" s="26" t="s">
        <v>170</v>
      </c>
      <c r="I595" s="26" t="s">
        <v>24</v>
      </c>
      <c r="J595" s="7" t="str">
        <f t="shared" si="25"/>
        <v>Sim</v>
      </c>
      <c r="K595" s="27">
        <v>45061</v>
      </c>
      <c r="L595" s="7"/>
      <c r="M595" s="7" t="s">
        <v>23</v>
      </c>
      <c r="N595" s="28">
        <v>1.2E-2</v>
      </c>
      <c r="O595" s="7" t="s">
        <v>24</v>
      </c>
      <c r="P595" s="29">
        <v>0</v>
      </c>
      <c r="Q595" s="39" t="s">
        <v>2078</v>
      </c>
      <c r="R595" s="47"/>
      <c r="S595" s="7" t="s">
        <v>163</v>
      </c>
      <c r="T595" s="7" t="s">
        <v>2079</v>
      </c>
      <c r="U595" s="7" t="s">
        <v>42</v>
      </c>
      <c r="V595" s="26" t="e">
        <f t="shared" ca="1" si="24"/>
        <v>#NAME?</v>
      </c>
      <c r="W595" s="7"/>
      <c r="X595" s="7"/>
      <c r="Y595" s="31" t="s">
        <v>165</v>
      </c>
      <c r="Z595" s="32"/>
      <c r="AA595" s="33">
        <v>45061</v>
      </c>
      <c r="AB595" s="34">
        <v>49075100008957</v>
      </c>
      <c r="AC595" s="32"/>
      <c r="AD595" s="32"/>
      <c r="AE595" s="32"/>
      <c r="AF595" s="32"/>
      <c r="AG595" s="32"/>
      <c r="AH595" s="32"/>
      <c r="AI595" s="32">
        <v>0</v>
      </c>
      <c r="AJ595" s="32">
        <v>100563.06</v>
      </c>
      <c r="AK595" s="32">
        <v>101482.84</v>
      </c>
      <c r="AL595" s="32">
        <v>98285.69</v>
      </c>
      <c r="AM595" s="32">
        <v>99818.75</v>
      </c>
      <c r="AN595" s="32">
        <v>101218.18</v>
      </c>
      <c r="AO595" s="32">
        <v>102112.14</v>
      </c>
      <c r="AP595" s="32">
        <v>107887.84</v>
      </c>
      <c r="AQ595" s="32">
        <v>112538.41</v>
      </c>
      <c r="AR595" s="32">
        <v>115488.71</v>
      </c>
      <c r="AS595" s="32">
        <v>117061.56</v>
      </c>
      <c r="AT595" s="32">
        <v>124791.66</v>
      </c>
      <c r="AU595" s="32">
        <v>129535.66</v>
      </c>
      <c r="AV595" s="32">
        <v>130442</v>
      </c>
      <c r="AW595" s="32">
        <v>131948.4</v>
      </c>
      <c r="AX595" s="32">
        <v>137185</v>
      </c>
      <c r="AY595" s="32">
        <v>145993.47</v>
      </c>
      <c r="AZ595" s="32">
        <v>150133.13</v>
      </c>
      <c r="BA595" s="32">
        <v>153197.1</v>
      </c>
      <c r="BB595" s="32">
        <v>106683.23</v>
      </c>
      <c r="BC595" s="32">
        <v>107344.32000000001</v>
      </c>
      <c r="BD595" s="32">
        <v>111898.99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2080</v>
      </c>
      <c r="C596" s="4" t="s">
        <v>2081</v>
      </c>
      <c r="D596" s="7" t="s">
        <v>18</v>
      </c>
      <c r="E596" s="7" t="s">
        <v>32</v>
      </c>
      <c r="F596" s="7" t="s">
        <v>255</v>
      </c>
      <c r="G596" s="7" t="e">
        <f t="shared" ca="1" si="23"/>
        <v>#NAME?</v>
      </c>
      <c r="H596" s="26" t="s">
        <v>170</v>
      </c>
      <c r="I596" s="26" t="s">
        <v>24</v>
      </c>
      <c r="J596" s="7" t="str">
        <f t="shared" si="25"/>
        <v>Sim</v>
      </c>
      <c r="K596" s="27">
        <v>45163</v>
      </c>
      <c r="L596" s="27"/>
      <c r="M596" s="7" t="s">
        <v>23</v>
      </c>
      <c r="N596" s="28">
        <v>1.2E-2</v>
      </c>
      <c r="O596" s="7" t="s">
        <v>24</v>
      </c>
      <c r="P596" s="29">
        <v>0</v>
      </c>
      <c r="Q596" s="153" t="s">
        <v>2082</v>
      </c>
      <c r="R596" s="94"/>
      <c r="S596" s="7" t="s">
        <v>163</v>
      </c>
      <c r="T596" s="4" t="s">
        <v>2083</v>
      </c>
      <c r="U596" s="7" t="s">
        <v>32</v>
      </c>
      <c r="V596" s="26" t="e">
        <f t="shared" ca="1" si="24"/>
        <v>#NAME?</v>
      </c>
      <c r="W596" s="7"/>
      <c r="X596" s="7"/>
      <c r="Y596" s="31" t="s">
        <v>165</v>
      </c>
      <c r="Z596" s="32"/>
      <c r="AA596" s="33">
        <v>45163</v>
      </c>
      <c r="AB596" s="34">
        <v>49075100007527</v>
      </c>
      <c r="AC596" s="32"/>
      <c r="AD596" s="32"/>
      <c r="AE596" s="32"/>
      <c r="AF596" s="32"/>
      <c r="AG596" s="32"/>
      <c r="AH596" s="32"/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69433.98</v>
      </c>
      <c r="AO596" s="32">
        <v>119309.69</v>
      </c>
      <c r="AP596" s="32">
        <v>120232.86</v>
      </c>
      <c r="AQ596" s="32">
        <v>121160.89</v>
      </c>
      <c r="AR596" s="32">
        <v>111265.43</v>
      </c>
      <c r="AS596" s="32">
        <v>101675.26</v>
      </c>
      <c r="AT596" s="32">
        <v>94987.15</v>
      </c>
      <c r="AU596" s="32">
        <v>88119.86</v>
      </c>
      <c r="AV596" s="32">
        <v>81028.38</v>
      </c>
      <c r="AW596" s="32">
        <v>73568.12</v>
      </c>
      <c r="AX596" s="32">
        <v>66079.520000000004</v>
      </c>
      <c r="AY596" s="32">
        <v>58458.09</v>
      </c>
      <c r="AZ596" s="32">
        <v>49122.720000000001</v>
      </c>
      <c r="BA596" s="32">
        <v>301104.32</v>
      </c>
      <c r="BB596" s="32">
        <v>302399.34000000003</v>
      </c>
      <c r="BC596" s="32">
        <v>304041.94</v>
      </c>
      <c r="BD596" s="32">
        <v>307048.15999999997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2084</v>
      </c>
      <c r="C597" s="4" t="s">
        <v>2085</v>
      </c>
      <c r="D597" s="7" t="s">
        <v>18</v>
      </c>
      <c r="E597" s="7" t="s">
        <v>42</v>
      </c>
      <c r="F597" s="7" t="s">
        <v>90</v>
      </c>
      <c r="G597" s="7" t="e">
        <f t="shared" ca="1" si="23"/>
        <v>#NAME?</v>
      </c>
      <c r="H597" s="26" t="s">
        <v>179</v>
      </c>
      <c r="I597" s="26" t="s">
        <v>180</v>
      </c>
      <c r="J597" s="7" t="str">
        <f t="shared" si="25"/>
        <v>Não</v>
      </c>
      <c r="K597" s="27">
        <v>45163</v>
      </c>
      <c r="L597" s="27"/>
      <c r="M597" s="7" t="s">
        <v>23</v>
      </c>
      <c r="N597" s="28">
        <v>0.01</v>
      </c>
      <c r="O597" s="7" t="s">
        <v>24</v>
      </c>
      <c r="P597" s="29">
        <v>0</v>
      </c>
      <c r="Q597" s="167"/>
      <c r="R597" s="94"/>
      <c r="S597" s="7" t="s">
        <v>163</v>
      </c>
      <c r="T597" s="7" t="s">
        <v>2086</v>
      </c>
      <c r="U597" s="7" t="s">
        <v>42</v>
      </c>
      <c r="V597" s="26" t="e">
        <f t="shared" ca="1" si="24"/>
        <v>#NAME?</v>
      </c>
      <c r="W597" s="7"/>
      <c r="X597" s="7"/>
      <c r="Y597" s="31" t="s">
        <v>165</v>
      </c>
      <c r="Z597" s="32"/>
      <c r="AA597" s="33">
        <v>45163</v>
      </c>
      <c r="AB597" s="34">
        <v>49075100011699</v>
      </c>
      <c r="AC597" s="32"/>
      <c r="AD597" s="32"/>
      <c r="AE597" s="32"/>
      <c r="AF597" s="32"/>
      <c r="AG597" s="32">
        <v>0</v>
      </c>
      <c r="AH597" s="32">
        <v>0</v>
      </c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0</v>
      </c>
      <c r="AO597" s="32">
        <v>0</v>
      </c>
      <c r="AP597" s="32">
        <v>0</v>
      </c>
      <c r="AQ597" s="32">
        <v>0</v>
      </c>
      <c r="AR597" s="32">
        <v>0</v>
      </c>
      <c r="AS597" s="32">
        <v>0</v>
      </c>
      <c r="AT597" s="32">
        <v>0</v>
      </c>
      <c r="AU597" s="32">
        <v>0</v>
      </c>
      <c r="AV597" s="32">
        <v>0</v>
      </c>
      <c r="AW597" s="32">
        <v>0</v>
      </c>
      <c r="AX597" s="32">
        <v>0</v>
      </c>
      <c r="AY597" s="32">
        <v>0</v>
      </c>
      <c r="AZ597" s="32">
        <v>0</v>
      </c>
      <c r="BA597" s="32">
        <v>0</v>
      </c>
      <c r="BB597" s="32">
        <v>0</v>
      </c>
      <c r="BC597" s="32">
        <v>0</v>
      </c>
      <c r="BD597" s="32">
        <v>0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2087</v>
      </c>
      <c r="C598" s="4" t="s">
        <v>2088</v>
      </c>
      <c r="D598" s="7" t="s">
        <v>18</v>
      </c>
      <c r="E598" s="7" t="s">
        <v>32</v>
      </c>
      <c r="F598" s="7" t="s">
        <v>220</v>
      </c>
      <c r="G598" s="7" t="e">
        <f t="shared" ca="1" si="23"/>
        <v>#NAME?</v>
      </c>
      <c r="H598" s="26" t="s">
        <v>170</v>
      </c>
      <c r="I598" s="26" t="s">
        <v>24</v>
      </c>
      <c r="J598" s="7" t="str">
        <f t="shared" si="25"/>
        <v>Não</v>
      </c>
      <c r="K598" s="27">
        <v>45048</v>
      </c>
      <c r="L598" s="7"/>
      <c r="M598" s="7" t="s">
        <v>23</v>
      </c>
      <c r="N598" s="28">
        <v>1.2E-2</v>
      </c>
      <c r="O598" s="7" t="s">
        <v>24</v>
      </c>
      <c r="P598" s="29">
        <v>0</v>
      </c>
      <c r="Q598" s="94"/>
      <c r="R598" s="94"/>
      <c r="S598" s="7" t="s">
        <v>163</v>
      </c>
      <c r="T598" s="7" t="s">
        <v>2089</v>
      </c>
      <c r="U598" s="7" t="s">
        <v>32</v>
      </c>
      <c r="V598" s="26" t="e">
        <f t="shared" ca="1" si="24"/>
        <v>#NAME?</v>
      </c>
      <c r="W598" s="7"/>
      <c r="X598" s="7"/>
      <c r="Y598" s="31" t="s">
        <v>165</v>
      </c>
      <c r="Z598" s="32"/>
      <c r="AA598" s="33">
        <v>45048</v>
      </c>
      <c r="AB598" s="34">
        <v>49075100007055</v>
      </c>
      <c r="AC598" s="32"/>
      <c r="AD598" s="32"/>
      <c r="AE598" s="32"/>
      <c r="AF598" s="32"/>
      <c r="AG598" s="32"/>
      <c r="AH598" s="32">
        <v>0</v>
      </c>
      <c r="AI598" s="32">
        <v>0</v>
      </c>
      <c r="AJ598" s="32">
        <v>230828.89</v>
      </c>
      <c r="AK598" s="32">
        <v>233457.5</v>
      </c>
      <c r="AL598" s="32">
        <v>235284.62</v>
      </c>
      <c r="AM598" s="32">
        <v>236929.21</v>
      </c>
      <c r="AN598" s="32">
        <v>236309.68</v>
      </c>
      <c r="AO598" s="32">
        <v>237754.02</v>
      </c>
      <c r="AP598" s="32">
        <v>240176.41</v>
      </c>
      <c r="AQ598" s="32">
        <v>242739.59</v>
      </c>
      <c r="AR598" s="32">
        <v>241480.57</v>
      </c>
      <c r="AS598" s="32">
        <v>243002.64</v>
      </c>
      <c r="AT598" s="32">
        <v>244225.82</v>
      </c>
      <c r="AU598" s="32">
        <v>244913.65</v>
      </c>
      <c r="AV598" s="32">
        <v>246827.4</v>
      </c>
      <c r="AW598" s="32">
        <v>247926.1</v>
      </c>
      <c r="AX598" s="32">
        <v>249319.6</v>
      </c>
      <c r="AY598" s="32">
        <v>254933.36</v>
      </c>
      <c r="AZ598" s="32">
        <v>256274.47</v>
      </c>
      <c r="BA598" s="32">
        <v>258505.64</v>
      </c>
      <c r="BB598" s="32">
        <v>259994.96</v>
      </c>
      <c r="BC598" s="32">
        <v>262012.68</v>
      </c>
      <c r="BD598" s="32">
        <v>264407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3" t="s">
        <v>2090</v>
      </c>
      <c r="C599" s="4" t="s">
        <v>2091</v>
      </c>
      <c r="D599" s="7" t="s">
        <v>159</v>
      </c>
      <c r="E599" s="7" t="s">
        <v>32</v>
      </c>
      <c r="F599" s="7" t="s">
        <v>2092</v>
      </c>
      <c r="G599" s="7" t="e">
        <f t="shared" ca="1" si="23"/>
        <v>#NAME?</v>
      </c>
      <c r="H599" s="26" t="s">
        <v>161</v>
      </c>
      <c r="I599" s="26" t="s">
        <v>24</v>
      </c>
      <c r="J599" s="7" t="s">
        <v>1273</v>
      </c>
      <c r="K599" s="27">
        <v>45337</v>
      </c>
      <c r="L599" s="27">
        <v>45532</v>
      </c>
      <c r="M599" s="7" t="s">
        <v>315</v>
      </c>
      <c r="N599" s="28">
        <v>1.4E-2</v>
      </c>
      <c r="O599" s="7" t="s">
        <v>99</v>
      </c>
      <c r="P599" s="29">
        <v>0.1</v>
      </c>
      <c r="Q599" s="94"/>
      <c r="R599" s="94"/>
      <c r="S599" s="7" t="s">
        <v>163</v>
      </c>
      <c r="T599" s="7" t="s">
        <v>2093</v>
      </c>
      <c r="U599" s="7" t="s">
        <v>32</v>
      </c>
      <c r="V599" s="26" t="e">
        <f t="shared" ca="1" si="24"/>
        <v>#NAME?</v>
      </c>
      <c r="W599" s="7"/>
      <c r="X599" s="7"/>
      <c r="Y599" s="31"/>
      <c r="Z599" s="32"/>
      <c r="AA599" s="33">
        <v>45337</v>
      </c>
      <c r="AB599" s="34">
        <v>49075100013391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>
        <v>396577.13</v>
      </c>
      <c r="AT599" s="32">
        <v>501159.88</v>
      </c>
      <c r="AU599" s="32">
        <v>679243.23</v>
      </c>
      <c r="AV599" s="32">
        <v>799332.7</v>
      </c>
      <c r="AW599" s="32">
        <v>803953.7</v>
      </c>
      <c r="AX599" s="32">
        <v>1118595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2094</v>
      </c>
      <c r="C600" s="4" t="s">
        <v>2095</v>
      </c>
      <c r="D600" s="7" t="s">
        <v>18</v>
      </c>
      <c r="E600" s="7" t="s">
        <v>42</v>
      </c>
      <c r="F600" s="7" t="s">
        <v>52</v>
      </c>
      <c r="G600" s="7" t="e">
        <f t="shared" ca="1" si="23"/>
        <v>#NAME?</v>
      </c>
      <c r="H600" s="26" t="s">
        <v>170</v>
      </c>
      <c r="I600" s="26" t="s">
        <v>24</v>
      </c>
      <c r="J600" s="7" t="str">
        <f t="shared" ref="J600:J634" si="26">IF(Q600=0,"Não","Sim")</f>
        <v>Sim</v>
      </c>
      <c r="K600" s="27">
        <v>45630</v>
      </c>
      <c r="L600" s="27"/>
      <c r="M600" s="7" t="s">
        <v>23</v>
      </c>
      <c r="N600" s="28">
        <v>1.2E-2</v>
      </c>
      <c r="O600" s="7" t="s">
        <v>24</v>
      </c>
      <c r="P600" s="29">
        <v>0</v>
      </c>
      <c r="Q600" s="30" t="s">
        <v>2096</v>
      </c>
      <c r="R600" s="30"/>
      <c r="S600" s="7" t="s">
        <v>163</v>
      </c>
      <c r="T600" s="7" t="s">
        <v>2097</v>
      </c>
      <c r="U600" s="7" t="s">
        <v>42</v>
      </c>
      <c r="V600" s="26" t="e">
        <f t="shared" ca="1" si="24"/>
        <v>#NAME?</v>
      </c>
      <c r="W600" s="7"/>
      <c r="X600" s="7" t="s">
        <v>186</v>
      </c>
      <c r="Y600" s="31"/>
      <c r="Z600" s="32"/>
      <c r="AA600" s="91">
        <v>45635</v>
      </c>
      <c r="AB600" s="34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>
        <v>50318.91</v>
      </c>
      <c r="BD600" s="32">
        <v>50796.65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2098</v>
      </c>
      <c r="C601" s="4" t="s">
        <v>2099</v>
      </c>
      <c r="D601" s="7" t="s">
        <v>81</v>
      </c>
      <c r="E601" s="7" t="s">
        <v>19</v>
      </c>
      <c r="F601" s="7" t="s">
        <v>2100</v>
      </c>
      <c r="G601" s="7" t="e">
        <f t="shared" ca="1" si="23"/>
        <v>#NAME?</v>
      </c>
      <c r="H601" s="26" t="s">
        <v>300</v>
      </c>
      <c r="I601" s="26" t="s">
        <v>24</v>
      </c>
      <c r="J601" s="7" t="str">
        <f t="shared" si="26"/>
        <v>Sim</v>
      </c>
      <c r="K601" s="27">
        <v>45685</v>
      </c>
      <c r="L601" s="27"/>
      <c r="M601" s="7" t="s">
        <v>98</v>
      </c>
      <c r="N601" s="28">
        <v>1.2E-2</v>
      </c>
      <c r="O601" s="7" t="s">
        <v>99</v>
      </c>
      <c r="P601" s="29">
        <v>0.1</v>
      </c>
      <c r="Q601" s="30" t="s">
        <v>2101</v>
      </c>
      <c r="R601" s="30"/>
      <c r="S601" s="7" t="s">
        <v>163</v>
      </c>
      <c r="T601" s="7" t="s">
        <v>2102</v>
      </c>
      <c r="U601" s="7" t="s">
        <v>77</v>
      </c>
      <c r="V601" s="26" t="e">
        <f t="shared" ca="1" si="24"/>
        <v>#NAME?</v>
      </c>
      <c r="W601" s="7"/>
      <c r="X601" s="7" t="s">
        <v>26</v>
      </c>
      <c r="Y601" s="31"/>
      <c r="Z601" s="32"/>
      <c r="AA601" s="35"/>
      <c r="AB601" s="34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2103</v>
      </c>
      <c r="C602" s="4" t="s">
        <v>2104</v>
      </c>
      <c r="D602" s="7" t="s">
        <v>18</v>
      </c>
      <c r="E602" s="7" t="s">
        <v>42</v>
      </c>
      <c r="F602" s="7" t="s">
        <v>308</v>
      </c>
      <c r="G602" s="7" t="e">
        <f t="shared" ca="1" si="23"/>
        <v>#NAME?</v>
      </c>
      <c r="H602" s="26" t="s">
        <v>179</v>
      </c>
      <c r="I602" s="26" t="s">
        <v>180</v>
      </c>
      <c r="J602" s="7" t="str">
        <f t="shared" si="26"/>
        <v>Não</v>
      </c>
      <c r="K602" s="27">
        <v>45029</v>
      </c>
      <c r="L602" s="7"/>
      <c r="M602" s="7" t="s">
        <v>281</v>
      </c>
      <c r="N602" s="28">
        <v>2.5000000000000001E-2</v>
      </c>
      <c r="O602" s="7" t="s">
        <v>201</v>
      </c>
      <c r="P602" s="29">
        <v>0.2</v>
      </c>
      <c r="Q602" s="94"/>
      <c r="R602" s="30" t="s">
        <v>2105</v>
      </c>
      <c r="S602" s="7" t="s">
        <v>163</v>
      </c>
      <c r="T602" s="7" t="s">
        <v>2106</v>
      </c>
      <c r="U602" s="7" t="s">
        <v>42</v>
      </c>
      <c r="V602" s="26" t="e">
        <f t="shared" ca="1" si="24"/>
        <v>#NAME?</v>
      </c>
      <c r="W602" s="7"/>
      <c r="X602" s="7"/>
      <c r="Y602" s="31" t="s">
        <v>279</v>
      </c>
      <c r="Z602" s="32"/>
      <c r="AA602" s="33">
        <v>45029</v>
      </c>
      <c r="AB602" s="34">
        <v>49075100009198</v>
      </c>
      <c r="AC602" s="32"/>
      <c r="AD602" s="32"/>
      <c r="AE602" s="32"/>
      <c r="AF602" s="32">
        <v>0</v>
      </c>
      <c r="AG602" s="32">
        <v>0</v>
      </c>
      <c r="AH602" s="32">
        <v>0</v>
      </c>
      <c r="AI602" s="32">
        <v>286046.33</v>
      </c>
      <c r="AJ602" s="32">
        <v>289366.31</v>
      </c>
      <c r="AK602" s="32">
        <v>292898.11</v>
      </c>
      <c r="AL602" s="32">
        <v>295833.26</v>
      </c>
      <c r="AM602" s="32">
        <v>297702.8</v>
      </c>
      <c r="AN602" s="32">
        <v>300124.34999999998</v>
      </c>
      <c r="AO602" s="32">
        <v>302212.93</v>
      </c>
      <c r="AP602" s="32">
        <v>305456.62</v>
      </c>
      <c r="AQ602" s="32">
        <v>308888.3</v>
      </c>
      <c r="AR602" s="32">
        <v>309347.39</v>
      </c>
      <c r="AS602" s="32">
        <v>225.73</v>
      </c>
      <c r="AT602" s="32">
        <v>68.39</v>
      </c>
      <c r="AU602" s="32">
        <v>68.39</v>
      </c>
      <c r="AV602" s="32">
        <v>68.39</v>
      </c>
      <c r="AW602" s="32">
        <v>68.430000000000007</v>
      </c>
      <c r="AX602" s="32">
        <v>68.430000000000007</v>
      </c>
      <c r="AY602" s="32">
        <v>68.430000000000007</v>
      </c>
      <c r="AZ602" s="32">
        <v>68.430000000000007</v>
      </c>
      <c r="BA602" s="32">
        <v>68.430000000000007</v>
      </c>
      <c r="BB602" s="32">
        <v>0</v>
      </c>
      <c r="BC602" s="32">
        <v>0</v>
      </c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14" t="s">
        <v>2107</v>
      </c>
      <c r="C603" s="4" t="s">
        <v>2108</v>
      </c>
      <c r="D603" s="7" t="s">
        <v>18</v>
      </c>
      <c r="E603" s="7" t="s">
        <v>32</v>
      </c>
      <c r="F603" s="7" t="s">
        <v>220</v>
      </c>
      <c r="G603" s="7" t="e">
        <f t="shared" ca="1" si="23"/>
        <v>#NAME?</v>
      </c>
      <c r="H603" s="26" t="s">
        <v>170</v>
      </c>
      <c r="I603" s="26" t="s">
        <v>24</v>
      </c>
      <c r="J603" s="7" t="str">
        <f t="shared" si="26"/>
        <v>Não</v>
      </c>
      <c r="K603" s="27">
        <v>44995</v>
      </c>
      <c r="L603" s="7"/>
      <c r="M603" s="7" t="s">
        <v>281</v>
      </c>
      <c r="N603" s="28">
        <v>2.5000000000000001E-2</v>
      </c>
      <c r="O603" s="7" t="s">
        <v>201</v>
      </c>
      <c r="P603" s="29">
        <v>0.2</v>
      </c>
      <c r="Q603" s="30"/>
      <c r="R603" s="30"/>
      <c r="S603" s="7" t="s">
        <v>163</v>
      </c>
      <c r="T603" s="7" t="s">
        <v>2109</v>
      </c>
      <c r="U603" s="7" t="s">
        <v>230</v>
      </c>
      <c r="V603" s="26" t="e">
        <f t="shared" ca="1" si="24"/>
        <v>#NAME?</v>
      </c>
      <c r="W603" s="7"/>
      <c r="X603" s="7"/>
      <c r="Y603" s="31" t="s">
        <v>165</v>
      </c>
      <c r="Z603" s="32"/>
      <c r="AA603" s="33">
        <v>44995</v>
      </c>
      <c r="AB603" s="34">
        <v>49075100012644</v>
      </c>
      <c r="AC603" s="32"/>
      <c r="AD603" s="32"/>
      <c r="AE603" s="32"/>
      <c r="AF603" s="32"/>
      <c r="AG603" s="32"/>
      <c r="AH603" s="32">
        <v>367764.99</v>
      </c>
      <c r="AI603" s="32">
        <v>367686.19</v>
      </c>
      <c r="AJ603" s="32">
        <v>406919.01</v>
      </c>
      <c r="AK603" s="32">
        <v>438425.42</v>
      </c>
      <c r="AL603" s="32">
        <v>436082.42</v>
      </c>
      <c r="AM603" s="32">
        <v>416674.53</v>
      </c>
      <c r="AN603" s="32">
        <v>366586.03</v>
      </c>
      <c r="AO603" s="32">
        <v>348048.83</v>
      </c>
      <c r="AP603" s="32">
        <v>374041.62</v>
      </c>
      <c r="AQ603" s="32">
        <v>391888.29</v>
      </c>
      <c r="AR603" s="32">
        <v>364856.23</v>
      </c>
      <c r="AS603" s="32">
        <v>369881.45</v>
      </c>
      <c r="AT603" s="32">
        <v>376620.2</v>
      </c>
      <c r="AU603" s="32">
        <v>362153.74</v>
      </c>
      <c r="AV603" s="32">
        <v>350348.5</v>
      </c>
      <c r="AW603" s="32">
        <v>350873.1</v>
      </c>
      <c r="AX603" s="32">
        <v>327219.8</v>
      </c>
      <c r="AY603" s="32">
        <v>335190.99</v>
      </c>
      <c r="AZ603" s="32">
        <v>328933.71999999997</v>
      </c>
      <c r="BA603" s="32">
        <v>314184.19</v>
      </c>
      <c r="BB603" s="32">
        <v>302746.93</v>
      </c>
      <c r="BC603" s="32">
        <v>293556.5</v>
      </c>
      <c r="BD603" s="32">
        <v>302629.07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2107</v>
      </c>
      <c r="C604" s="4" t="s">
        <v>2110</v>
      </c>
      <c r="D604" s="7" t="s">
        <v>18</v>
      </c>
      <c r="E604" s="7" t="s">
        <v>32</v>
      </c>
      <c r="F604" s="7" t="s">
        <v>220</v>
      </c>
      <c r="G604" s="7" t="e">
        <f t="shared" ca="1" si="23"/>
        <v>#NAME?</v>
      </c>
      <c r="H604" s="26" t="s">
        <v>170</v>
      </c>
      <c r="I604" s="26" t="s">
        <v>24</v>
      </c>
      <c r="J604" s="7" t="str">
        <f t="shared" si="26"/>
        <v>Não</v>
      </c>
      <c r="K604" s="27">
        <v>44995</v>
      </c>
      <c r="L604" s="7"/>
      <c r="M604" s="7" t="s">
        <v>551</v>
      </c>
      <c r="N604" s="28">
        <v>0.02</v>
      </c>
      <c r="O604" s="7" t="s">
        <v>201</v>
      </c>
      <c r="P604" s="29">
        <v>0.2</v>
      </c>
      <c r="Q604" s="30"/>
      <c r="R604" s="30"/>
      <c r="S604" s="7" t="s">
        <v>163</v>
      </c>
      <c r="T604" s="7" t="s">
        <v>2109</v>
      </c>
      <c r="U604" s="7" t="s">
        <v>230</v>
      </c>
      <c r="V604" s="26" t="e">
        <f t="shared" ca="1" si="24"/>
        <v>#NAME?</v>
      </c>
      <c r="W604" s="7"/>
      <c r="X604" s="7"/>
      <c r="Y604" s="31" t="s">
        <v>165</v>
      </c>
      <c r="Z604" s="32"/>
      <c r="AA604" s="33">
        <v>44995</v>
      </c>
      <c r="AB604" s="34">
        <v>49075100012652</v>
      </c>
      <c r="AC604" s="32"/>
      <c r="AD604" s="32"/>
      <c r="AE604" s="32"/>
      <c r="AF604" s="32"/>
      <c r="AG604" s="32"/>
      <c r="AH604" s="32">
        <v>156498.64000000001</v>
      </c>
      <c r="AI604" s="32">
        <v>159700.37</v>
      </c>
      <c r="AJ604" s="32">
        <v>174038.01</v>
      </c>
      <c r="AK604" s="32">
        <v>187209.86</v>
      </c>
      <c r="AL604" s="32">
        <v>201894.44</v>
      </c>
      <c r="AM604" s="32">
        <v>203267.32</v>
      </c>
      <c r="AN604" s="32">
        <v>200471.45</v>
      </c>
      <c r="AO604" s="32">
        <v>183105.1</v>
      </c>
      <c r="AP604" s="32">
        <v>196445.33</v>
      </c>
      <c r="AQ604" s="32">
        <v>207938.86</v>
      </c>
      <c r="AR604" s="32">
        <v>191185.99</v>
      </c>
      <c r="AS604" s="32">
        <v>189479.82</v>
      </c>
      <c r="AT604" s="32">
        <v>196353.37</v>
      </c>
      <c r="AU604" s="32">
        <v>180285.43</v>
      </c>
      <c r="AV604" s="32">
        <v>166397.29999999999</v>
      </c>
      <c r="AW604" s="32">
        <v>165460.1</v>
      </c>
      <c r="AX604" s="32">
        <v>155488.79999999999</v>
      </c>
      <c r="AY604" s="32">
        <v>157920.94</v>
      </c>
      <c r="AZ604" s="32">
        <v>150832.6</v>
      </c>
      <c r="BA604" s="32">
        <v>146915.79999999999</v>
      </c>
      <c r="BB604" s="32">
        <v>141910.97</v>
      </c>
      <c r="BC604" s="32">
        <v>139980.09</v>
      </c>
      <c r="BD604" s="32">
        <v>144858.72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2111</v>
      </c>
      <c r="C605" s="4" t="s">
        <v>2112</v>
      </c>
      <c r="D605" s="7" t="s">
        <v>18</v>
      </c>
      <c r="E605" s="7" t="s">
        <v>19</v>
      </c>
      <c r="F605" s="7" t="s">
        <v>20</v>
      </c>
      <c r="G605" s="7" t="e">
        <f t="shared" ca="1" si="23"/>
        <v>#NAME?</v>
      </c>
      <c r="H605" s="26" t="s">
        <v>170</v>
      </c>
      <c r="I605" s="26" t="s">
        <v>24</v>
      </c>
      <c r="J605" s="7" t="str">
        <f t="shared" si="26"/>
        <v>Não</v>
      </c>
      <c r="K605" s="27">
        <v>45002</v>
      </c>
      <c r="L605" s="7"/>
      <c r="M605" s="7" t="s">
        <v>98</v>
      </c>
      <c r="N605" s="28">
        <v>0.01</v>
      </c>
      <c r="O605" s="7" t="s">
        <v>24</v>
      </c>
      <c r="P605" s="29">
        <v>0</v>
      </c>
      <c r="Q605" s="94"/>
      <c r="R605" s="94"/>
      <c r="S605" s="7" t="s">
        <v>163</v>
      </c>
      <c r="T605" s="7" t="s">
        <v>2113</v>
      </c>
      <c r="U605" s="7" t="s">
        <v>209</v>
      </c>
      <c r="V605" s="26" t="e">
        <f t="shared" ca="1" si="24"/>
        <v>#NAME?</v>
      </c>
      <c r="W605" s="7"/>
      <c r="X605" s="7"/>
      <c r="Y605" s="31" t="s">
        <v>165</v>
      </c>
      <c r="Z605" s="32"/>
      <c r="AA605" s="33">
        <v>45002</v>
      </c>
      <c r="AB605" s="34">
        <v>49075100006776</v>
      </c>
      <c r="AC605" s="32"/>
      <c r="AD605" s="32"/>
      <c r="AE605" s="32"/>
      <c r="AF605" s="32"/>
      <c r="AG605" s="32"/>
      <c r="AH605" s="32">
        <v>943347.36</v>
      </c>
      <c r="AI605" s="32">
        <v>950389.54</v>
      </c>
      <c r="AJ605" s="32">
        <v>1089087.97</v>
      </c>
      <c r="AK605" s="32">
        <v>1096279.8700000001</v>
      </c>
      <c r="AL605" s="32">
        <v>1104974.04</v>
      </c>
      <c r="AM605" s="32">
        <v>1113323.77</v>
      </c>
      <c r="AN605" s="32">
        <v>1400497.04</v>
      </c>
      <c r="AO605" s="32">
        <v>1401599.23</v>
      </c>
      <c r="AP605" s="32">
        <v>1425706</v>
      </c>
      <c r="AQ605" s="32">
        <v>1441206.32</v>
      </c>
      <c r="AR605" s="32">
        <v>1439806.42</v>
      </c>
      <c r="AS605" s="32">
        <v>1446953.94</v>
      </c>
      <c r="AT605" s="32">
        <v>1459910.2</v>
      </c>
      <c r="AU605" s="32">
        <v>1449446.83</v>
      </c>
      <c r="AV605" s="32">
        <v>1453175</v>
      </c>
      <c r="AW605" s="32">
        <v>1464827</v>
      </c>
      <c r="AX605" s="32">
        <v>1481819</v>
      </c>
      <c r="AY605" s="32">
        <v>1497943.68</v>
      </c>
      <c r="AZ605" s="32">
        <v>1499949.69</v>
      </c>
      <c r="BA605" s="32">
        <v>1502031.64</v>
      </c>
      <c r="BB605" s="32">
        <v>1507142.45</v>
      </c>
      <c r="BC605" s="32">
        <v>1512045.37</v>
      </c>
      <c r="BD605" s="32">
        <v>1526996.05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40" t="s">
        <v>2114</v>
      </c>
      <c r="C606" s="41" t="s">
        <v>2115</v>
      </c>
      <c r="D606" s="7" t="s">
        <v>18</v>
      </c>
      <c r="E606" s="7" t="s">
        <v>42</v>
      </c>
      <c r="F606" s="7" t="s">
        <v>308</v>
      </c>
      <c r="G606" s="7" t="e">
        <f t="shared" ca="1" si="23"/>
        <v>#NAME?</v>
      </c>
      <c r="H606" s="26" t="s">
        <v>170</v>
      </c>
      <c r="I606" s="26" t="s">
        <v>24</v>
      </c>
      <c r="J606" s="7" t="str">
        <f t="shared" si="26"/>
        <v>Não</v>
      </c>
      <c r="K606" s="27">
        <v>45390</v>
      </c>
      <c r="L606" s="7"/>
      <c r="M606" s="7" t="s">
        <v>49</v>
      </c>
      <c r="N606" s="28">
        <v>0.02</v>
      </c>
      <c r="O606" s="7" t="s">
        <v>24</v>
      </c>
      <c r="P606" s="29">
        <v>0</v>
      </c>
      <c r="Q606" s="30"/>
      <c r="R606" s="94"/>
      <c r="S606" s="7" t="s">
        <v>163</v>
      </c>
      <c r="T606" s="6" t="s">
        <v>2116</v>
      </c>
      <c r="U606" s="7" t="s">
        <v>42</v>
      </c>
      <c r="V606" s="26" t="e">
        <f t="shared" ca="1" si="24"/>
        <v>#NAME?</v>
      </c>
      <c r="W606" s="7"/>
      <c r="X606" s="7"/>
      <c r="Y606" s="31" t="s">
        <v>165</v>
      </c>
      <c r="Z606" s="32"/>
      <c r="AA606" s="33">
        <v>45390</v>
      </c>
      <c r="AB606" s="34">
        <v>49075100014094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>
        <v>1314611.1299999999</v>
      </c>
      <c r="AV606" s="32">
        <v>0</v>
      </c>
      <c r="AW606" s="32">
        <v>10.89</v>
      </c>
      <c r="AX606" s="32">
        <v>10.89</v>
      </c>
      <c r="AY606" s="32">
        <v>10.89</v>
      </c>
      <c r="AZ606" s="32">
        <v>10.89</v>
      </c>
      <c r="BA606" s="32">
        <v>10.89</v>
      </c>
      <c r="BB606" s="32">
        <v>10.89</v>
      </c>
      <c r="BC606" s="32">
        <v>1719723.71</v>
      </c>
      <c r="BD606" s="32">
        <v>0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3" t="s">
        <v>2117</v>
      </c>
      <c r="C607" s="4" t="s">
        <v>2118</v>
      </c>
      <c r="D607" s="7" t="s">
        <v>18</v>
      </c>
      <c r="E607" s="7" t="s">
        <v>32</v>
      </c>
      <c r="F607" s="7" t="s">
        <v>409</v>
      </c>
      <c r="G607" s="7" t="e">
        <f t="shared" ca="1" si="23"/>
        <v>#NAME?</v>
      </c>
      <c r="H607" s="26" t="s">
        <v>161</v>
      </c>
      <c r="I607" s="26" t="s">
        <v>24</v>
      </c>
      <c r="J607" s="7" t="str">
        <f t="shared" si="26"/>
        <v>Não</v>
      </c>
      <c r="K607" s="27">
        <v>44908</v>
      </c>
      <c r="L607" s="79">
        <v>45614</v>
      </c>
      <c r="M607" s="7" t="s">
        <v>281</v>
      </c>
      <c r="N607" s="28">
        <v>0.02</v>
      </c>
      <c r="O607" s="7" t="s">
        <v>201</v>
      </c>
      <c r="P607" s="29">
        <v>0.2</v>
      </c>
      <c r="Q607" s="168"/>
      <c r="R607" s="30" t="s">
        <v>2119</v>
      </c>
      <c r="S607" s="7" t="s">
        <v>163</v>
      </c>
      <c r="T607" s="7" t="s">
        <v>2120</v>
      </c>
      <c r="U607" s="7" t="s">
        <v>32</v>
      </c>
      <c r="V607" s="26" t="e">
        <f t="shared" ca="1" si="24"/>
        <v>#NAME?</v>
      </c>
      <c r="W607" s="7"/>
      <c r="X607" s="7"/>
      <c r="Y607" s="31" t="s">
        <v>165</v>
      </c>
      <c r="Z607" s="32"/>
      <c r="AA607" s="33">
        <v>44908</v>
      </c>
      <c r="AB607" s="34">
        <v>49075100006148</v>
      </c>
      <c r="AC607" s="32"/>
      <c r="AD607" s="32"/>
      <c r="AE607" s="32">
        <v>818196.58</v>
      </c>
      <c r="AF607" s="32">
        <v>828082.58</v>
      </c>
      <c r="AG607" s="32">
        <v>990968.05</v>
      </c>
      <c r="AH607" s="32">
        <v>1038419.02</v>
      </c>
      <c r="AI607" s="32">
        <v>1044490.68</v>
      </c>
      <c r="AJ607" s="32">
        <v>1140148.3899999999</v>
      </c>
      <c r="AK607" s="32">
        <v>1175009.74</v>
      </c>
      <c r="AL607" s="32">
        <v>1266407.6399999999</v>
      </c>
      <c r="AM607" s="32">
        <v>1248695.8899999999</v>
      </c>
      <c r="AN607" s="32">
        <v>1251801.6299999999</v>
      </c>
      <c r="AO607" s="32">
        <v>1230464.75</v>
      </c>
      <c r="AP607" s="32">
        <v>1260351.3600000001</v>
      </c>
      <c r="AQ607" s="32">
        <v>1280008.1499999999</v>
      </c>
      <c r="AR607" s="32">
        <v>1284055.75</v>
      </c>
      <c r="AS607" s="32">
        <v>1307211.23</v>
      </c>
      <c r="AT607" s="32">
        <v>802110.67</v>
      </c>
      <c r="AU607" s="32">
        <v>586142.46</v>
      </c>
      <c r="AV607" s="32">
        <v>564140.4</v>
      </c>
      <c r="AW607" s="32">
        <v>594395.19999999995</v>
      </c>
      <c r="AX607" s="32">
        <v>613107.69999999995</v>
      </c>
      <c r="AY607" s="32">
        <v>627606.23</v>
      </c>
      <c r="AZ607" s="32">
        <v>615559.68999999994</v>
      </c>
      <c r="BA607" s="32">
        <v>0</v>
      </c>
      <c r="BB607" s="32">
        <v>0</v>
      </c>
      <c r="BC607" s="32">
        <v>0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2117</v>
      </c>
      <c r="C608" s="4" t="s">
        <v>2121</v>
      </c>
      <c r="D608" s="7" t="s">
        <v>18</v>
      </c>
      <c r="E608" s="7" t="s">
        <v>32</v>
      </c>
      <c r="F608" s="7" t="s">
        <v>409</v>
      </c>
      <c r="G608" s="7" t="e">
        <f t="shared" ca="1" si="23"/>
        <v>#NAME?</v>
      </c>
      <c r="H608" s="26" t="s">
        <v>161</v>
      </c>
      <c r="I608" s="26" t="s">
        <v>24</v>
      </c>
      <c r="J608" s="7" t="str">
        <f t="shared" si="26"/>
        <v>Não</v>
      </c>
      <c r="K608" s="27">
        <v>45330</v>
      </c>
      <c r="L608" s="79">
        <v>45614</v>
      </c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45" t="s">
        <v>2122</v>
      </c>
      <c r="S608" s="7" t="s">
        <v>163</v>
      </c>
      <c r="T608" s="7" t="s">
        <v>2120</v>
      </c>
      <c r="U608" s="7" t="s">
        <v>32</v>
      </c>
      <c r="V608" s="26" t="e">
        <f t="shared" ca="1" si="24"/>
        <v>#NAME?</v>
      </c>
      <c r="W608" s="7"/>
      <c r="X608" s="7"/>
      <c r="Y608" s="31" t="s">
        <v>165</v>
      </c>
      <c r="Z608" s="32"/>
      <c r="AA608" s="33">
        <v>45330</v>
      </c>
      <c r="AB608" s="34">
        <v>49075100013403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>
        <v>0</v>
      </c>
      <c r="AT608" s="32">
        <v>527081.27</v>
      </c>
      <c r="AU608" s="32">
        <v>715155.64</v>
      </c>
      <c r="AV608" s="32">
        <v>718123.2</v>
      </c>
      <c r="AW608" s="32">
        <v>724373.3</v>
      </c>
      <c r="AX608" s="32">
        <v>831701.9</v>
      </c>
      <c r="AY608" s="32">
        <v>917997.9</v>
      </c>
      <c r="AZ608" s="32">
        <v>924501.84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2123</v>
      </c>
      <c r="C609" s="4" t="s">
        <v>2124</v>
      </c>
      <c r="D609" s="7" t="s">
        <v>18</v>
      </c>
      <c r="E609" s="7" t="s">
        <v>42</v>
      </c>
      <c r="F609" s="7" t="s">
        <v>308</v>
      </c>
      <c r="G609" s="7" t="e">
        <f t="shared" ca="1" si="23"/>
        <v>#NAME?</v>
      </c>
      <c r="H609" s="26" t="s">
        <v>170</v>
      </c>
      <c r="I609" s="26" t="s">
        <v>24</v>
      </c>
      <c r="J609" s="7" t="str">
        <f t="shared" si="26"/>
        <v>Não</v>
      </c>
      <c r="K609" s="27">
        <v>45118</v>
      </c>
      <c r="L609" s="7"/>
      <c r="M609" s="7" t="s">
        <v>23</v>
      </c>
      <c r="N609" s="28">
        <v>1.2E-2</v>
      </c>
      <c r="O609" s="7" t="s">
        <v>24</v>
      </c>
      <c r="P609" s="29">
        <v>0</v>
      </c>
      <c r="Q609" s="30"/>
      <c r="R609" s="30"/>
      <c r="S609" s="7" t="s">
        <v>163</v>
      </c>
      <c r="T609" s="7" t="s">
        <v>2125</v>
      </c>
      <c r="U609" s="7" t="s">
        <v>42</v>
      </c>
      <c r="V609" s="26" t="e">
        <f t="shared" ca="1" si="24"/>
        <v>#NAME?</v>
      </c>
      <c r="W609" s="7"/>
      <c r="X609" s="7"/>
      <c r="Y609" s="31" t="s">
        <v>165</v>
      </c>
      <c r="Z609" s="32"/>
      <c r="AA609" s="33">
        <v>45118</v>
      </c>
      <c r="AB609" s="34">
        <v>49075100012660</v>
      </c>
      <c r="AC609" s="32"/>
      <c r="AD609" s="32"/>
      <c r="AE609" s="32"/>
      <c r="AF609" s="32"/>
      <c r="AG609" s="32"/>
      <c r="AH609" s="32"/>
      <c r="AI609" s="32"/>
      <c r="AJ609" s="32"/>
      <c r="AK609" s="32">
        <v>0</v>
      </c>
      <c r="AL609" s="32">
        <v>236912.56</v>
      </c>
      <c r="AM609" s="32">
        <v>239432.92</v>
      </c>
      <c r="AN609" s="32">
        <v>268544.31</v>
      </c>
      <c r="AO609" s="32">
        <v>279721.99</v>
      </c>
      <c r="AP609" s="32">
        <v>281711.45</v>
      </c>
      <c r="AQ609" s="32">
        <v>316793.96000000002</v>
      </c>
      <c r="AR609" s="32">
        <v>319594.49</v>
      </c>
      <c r="AS609" s="32">
        <v>317694.94</v>
      </c>
      <c r="AT609" s="32">
        <v>316403.92</v>
      </c>
      <c r="AU609" s="32">
        <v>323401.14</v>
      </c>
      <c r="AV609" s="32">
        <v>337965.1</v>
      </c>
      <c r="AW609" s="32">
        <v>362639.4</v>
      </c>
      <c r="AX609" s="32">
        <v>375015.7</v>
      </c>
      <c r="AY609" s="32">
        <v>378255.55</v>
      </c>
      <c r="AZ609" s="32">
        <v>392839.56</v>
      </c>
      <c r="BA609" s="32">
        <v>406367.87</v>
      </c>
      <c r="BB609" s="32">
        <v>409365.81</v>
      </c>
      <c r="BC609" s="32">
        <v>406169.04</v>
      </c>
      <c r="BD609" s="32">
        <v>440342.89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2126</v>
      </c>
      <c r="C610" s="4" t="s">
        <v>2127</v>
      </c>
      <c r="D610" s="7" t="s">
        <v>18</v>
      </c>
      <c r="E610" s="7" t="s">
        <v>19</v>
      </c>
      <c r="F610" s="7" t="s">
        <v>72</v>
      </c>
      <c r="G610" s="7" t="e">
        <f t="shared" ca="1" si="23"/>
        <v>#NAME?</v>
      </c>
      <c r="H610" s="26" t="s">
        <v>179</v>
      </c>
      <c r="I610" s="26" t="s">
        <v>180</v>
      </c>
      <c r="J610" s="7" t="str">
        <f t="shared" si="26"/>
        <v>Não</v>
      </c>
      <c r="K610" s="27">
        <v>45127</v>
      </c>
      <c r="L610" s="27"/>
      <c r="M610" s="7" t="s">
        <v>281</v>
      </c>
      <c r="N610" s="28">
        <v>2.5000000000000001E-2</v>
      </c>
      <c r="O610" s="7" t="s">
        <v>201</v>
      </c>
      <c r="P610" s="29">
        <v>0.2</v>
      </c>
      <c r="Q610" s="94"/>
      <c r="R610" s="94"/>
      <c r="S610" s="7" t="s">
        <v>163</v>
      </c>
      <c r="T610" s="7" t="s">
        <v>2128</v>
      </c>
      <c r="U610" s="7" t="s">
        <v>77</v>
      </c>
      <c r="V610" s="26" t="e">
        <f t="shared" ca="1" si="24"/>
        <v>#NAME?</v>
      </c>
      <c r="W610" s="7"/>
      <c r="X610" s="7"/>
      <c r="Y610" s="31" t="s">
        <v>165</v>
      </c>
      <c r="Z610" s="32"/>
      <c r="AA610" s="33">
        <v>45127</v>
      </c>
      <c r="AB610" s="34">
        <v>49075100009831</v>
      </c>
      <c r="AC610" s="32"/>
      <c r="AD610" s="32"/>
      <c r="AE610" s="32"/>
      <c r="AF610" s="32"/>
      <c r="AG610" s="32"/>
      <c r="AH610" s="32"/>
      <c r="AI610" s="32"/>
      <c r="AJ610" s="32"/>
      <c r="AK610" s="32">
        <v>0</v>
      </c>
      <c r="AL610" s="32">
        <v>51761.9</v>
      </c>
      <c r="AM610" s="32">
        <v>51743.98</v>
      </c>
      <c r="AN610" s="32">
        <v>50555.96</v>
      </c>
      <c r="AO610" s="32">
        <v>48256.800000000003</v>
      </c>
      <c r="AP610" s="32">
        <v>51908.81</v>
      </c>
      <c r="AQ610" s="32">
        <v>49827.07</v>
      </c>
      <c r="AR610" s="32">
        <v>47231.72</v>
      </c>
      <c r="AS610" s="32">
        <v>47847.12</v>
      </c>
      <c r="AT610" s="32">
        <v>48585.14</v>
      </c>
      <c r="AU610" s="32">
        <v>46484.02</v>
      </c>
      <c r="AV610" s="32">
        <v>452.33</v>
      </c>
      <c r="AW610" s="32">
        <v>454.32</v>
      </c>
      <c r="AX610" s="32">
        <v>455.35</v>
      </c>
      <c r="AY610" s="32">
        <v>456.34</v>
      </c>
      <c r="AZ610" s="32">
        <v>457.55</v>
      </c>
      <c r="BA610" s="32">
        <v>459.65</v>
      </c>
      <c r="BB610" s="32">
        <v>460.28</v>
      </c>
      <c r="BC610" s="32">
        <v>462.35</v>
      </c>
      <c r="BD610" s="32">
        <v>45.08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14" t="s">
        <v>2126</v>
      </c>
      <c r="C611" s="4" t="s">
        <v>2129</v>
      </c>
      <c r="D611" s="7" t="s">
        <v>18</v>
      </c>
      <c r="E611" s="7" t="s">
        <v>19</v>
      </c>
      <c r="F611" s="7" t="s">
        <v>72</v>
      </c>
      <c r="G611" s="7" t="e">
        <f t="shared" ca="1" si="23"/>
        <v>#NAME?</v>
      </c>
      <c r="H611" s="26" t="s">
        <v>179</v>
      </c>
      <c r="I611" s="26" t="s">
        <v>180</v>
      </c>
      <c r="J611" s="7" t="str">
        <f t="shared" si="26"/>
        <v>Não</v>
      </c>
      <c r="K611" s="27">
        <v>45064</v>
      </c>
      <c r="L611" s="27"/>
      <c r="M611" s="7" t="s">
        <v>23</v>
      </c>
      <c r="N611" s="28">
        <v>1.2E-2</v>
      </c>
      <c r="O611" s="7" t="s">
        <v>24</v>
      </c>
      <c r="P611" s="29">
        <v>0</v>
      </c>
      <c r="Q611" s="30"/>
      <c r="R611" s="94"/>
      <c r="S611" s="7" t="s">
        <v>163</v>
      </c>
      <c r="T611" s="7" t="s">
        <v>2128</v>
      </c>
      <c r="U611" s="7" t="s">
        <v>77</v>
      </c>
      <c r="V611" s="26" t="e">
        <f t="shared" ca="1" si="24"/>
        <v>#NAME?</v>
      </c>
      <c r="W611" s="7"/>
      <c r="X611" s="7"/>
      <c r="Y611" s="31" t="s">
        <v>165</v>
      </c>
      <c r="Z611" s="32"/>
      <c r="AA611" s="33">
        <v>45064</v>
      </c>
      <c r="AB611" s="34">
        <v>49075100005508</v>
      </c>
      <c r="AC611" s="32"/>
      <c r="AD611" s="32"/>
      <c r="AE611" s="32"/>
      <c r="AF611" s="32"/>
      <c r="AG611" s="32"/>
      <c r="AH611" s="32">
        <v>0</v>
      </c>
      <c r="AI611" s="32">
        <v>0</v>
      </c>
      <c r="AJ611" s="32">
        <v>0</v>
      </c>
      <c r="AK611" s="32">
        <v>177711.3</v>
      </c>
      <c r="AL611" s="32">
        <v>128735.41</v>
      </c>
      <c r="AM611" s="32">
        <v>130008.98</v>
      </c>
      <c r="AN611" s="32">
        <v>131025.4</v>
      </c>
      <c r="AO611" s="32">
        <v>132166.66</v>
      </c>
      <c r="AP611" s="32">
        <v>133117.54</v>
      </c>
      <c r="AQ611" s="32">
        <v>118089.24</v>
      </c>
      <c r="AR611" s="32">
        <v>102899.13</v>
      </c>
      <c r="AS611" s="32">
        <v>103738.25</v>
      </c>
      <c r="AT611" s="32">
        <v>104723.2</v>
      </c>
      <c r="AU611" s="32">
        <v>105554.87</v>
      </c>
      <c r="AV611" s="32">
        <v>0</v>
      </c>
      <c r="AW611" s="32">
        <v>4.4000000000000004</v>
      </c>
      <c r="AX611" s="32">
        <v>4.4000000000000004</v>
      </c>
      <c r="AY611" s="32">
        <v>4.4000000000000004</v>
      </c>
      <c r="AZ611" s="32">
        <v>4.4000000000000004</v>
      </c>
      <c r="BA611" s="32">
        <v>4.4000000000000004</v>
      </c>
      <c r="BB611" s="32">
        <v>4.4000000000000004</v>
      </c>
      <c r="BC611" s="32">
        <v>4.4000000000000004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2130</v>
      </c>
      <c r="C612" s="4" t="s">
        <v>2131</v>
      </c>
      <c r="D612" s="7" t="s">
        <v>57</v>
      </c>
      <c r="E612" s="7" t="s">
        <v>32</v>
      </c>
      <c r="F612" s="7" t="s">
        <v>1225</v>
      </c>
      <c r="G612" s="7" t="e">
        <f t="shared" ca="1" si="23"/>
        <v>#NAME?</v>
      </c>
      <c r="H612" s="26" t="s">
        <v>170</v>
      </c>
      <c r="I612" s="26" t="s">
        <v>24</v>
      </c>
      <c r="J612" s="7" t="str">
        <f t="shared" si="26"/>
        <v>Sim</v>
      </c>
      <c r="K612" s="27">
        <v>45603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30" t="s">
        <v>2132</v>
      </c>
      <c r="R612" s="94"/>
      <c r="S612" s="7" t="s">
        <v>163</v>
      </c>
      <c r="T612" s="7" t="s">
        <v>2133</v>
      </c>
      <c r="U612" s="7" t="s">
        <v>32</v>
      </c>
      <c r="V612" s="26" t="e">
        <f t="shared" ca="1" si="24"/>
        <v>#NAME?</v>
      </c>
      <c r="W612" s="7"/>
      <c r="X612" s="7" t="s">
        <v>26</v>
      </c>
      <c r="Y612" s="31"/>
      <c r="Z612" s="32"/>
      <c r="AA612" s="33">
        <v>45603</v>
      </c>
      <c r="AB612" s="34">
        <v>49075100016356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>
        <v>452894.54</v>
      </c>
      <c r="BC612" s="32">
        <v>457601.03</v>
      </c>
      <c r="BD612" s="32">
        <v>462208.02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3" t="s">
        <v>2134</v>
      </c>
      <c r="C613" s="4" t="s">
        <v>2135</v>
      </c>
      <c r="D613" s="7" t="s">
        <v>159</v>
      </c>
      <c r="E613" s="7" t="s">
        <v>32</v>
      </c>
      <c r="F613" s="7" t="s">
        <v>160</v>
      </c>
      <c r="G613" s="7" t="e">
        <f t="shared" ca="1" si="23"/>
        <v>#NAME?</v>
      </c>
      <c r="H613" s="26" t="s">
        <v>161</v>
      </c>
      <c r="I613" s="26" t="s">
        <v>24</v>
      </c>
      <c r="J613" s="7" t="str">
        <f t="shared" si="26"/>
        <v>Não</v>
      </c>
      <c r="K613" s="27">
        <v>45105</v>
      </c>
      <c r="L613" s="27">
        <v>45513</v>
      </c>
      <c r="M613" s="7" t="s">
        <v>221</v>
      </c>
      <c r="N613" s="28">
        <v>1.4999999999999999E-2</v>
      </c>
      <c r="O613" s="7" t="s">
        <v>99</v>
      </c>
      <c r="P613" s="29">
        <v>0.1</v>
      </c>
      <c r="Q613" s="30"/>
      <c r="R613" s="30" t="s">
        <v>2136</v>
      </c>
      <c r="S613" s="7" t="s">
        <v>163</v>
      </c>
      <c r="T613" s="7" t="s">
        <v>2137</v>
      </c>
      <c r="U613" s="7" t="s">
        <v>32</v>
      </c>
      <c r="V613" s="26" t="e">
        <f t="shared" ca="1" si="24"/>
        <v>#NAME?</v>
      </c>
      <c r="W613" s="7"/>
      <c r="X613" s="7"/>
      <c r="Y613" s="31" t="s">
        <v>279</v>
      </c>
      <c r="Z613" s="32"/>
      <c r="AA613" s="33">
        <v>45105</v>
      </c>
      <c r="AB613" s="34">
        <v>49075100007209</v>
      </c>
      <c r="AC613" s="32"/>
      <c r="AD613" s="32"/>
      <c r="AE613" s="32"/>
      <c r="AF613" s="32"/>
      <c r="AG613" s="32"/>
      <c r="AH613" s="32"/>
      <c r="AI613" s="32"/>
      <c r="AJ613" s="32"/>
      <c r="AK613" s="32">
        <v>144597.64000000001</v>
      </c>
      <c r="AL613" s="32">
        <v>249151.62</v>
      </c>
      <c r="AM613" s="32">
        <v>240637.98</v>
      </c>
      <c r="AN613" s="32">
        <v>222998.54</v>
      </c>
      <c r="AO613" s="32">
        <v>206781.25</v>
      </c>
      <c r="AP613" s="32">
        <v>204344.21</v>
      </c>
      <c r="AQ613" s="32">
        <v>208352.87</v>
      </c>
      <c r="AR613" s="32">
        <v>255201.5</v>
      </c>
      <c r="AS613" s="32">
        <v>249479.85</v>
      </c>
      <c r="AT613" s="32">
        <v>243986.61</v>
      </c>
      <c r="AU613" s="32">
        <v>233685.22</v>
      </c>
      <c r="AV613" s="32">
        <v>232346.8</v>
      </c>
      <c r="AW613" s="32">
        <v>232504.7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>
        <v>0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2138</v>
      </c>
      <c r="C614" s="46" t="s">
        <v>2139</v>
      </c>
      <c r="D614" s="7" t="s">
        <v>159</v>
      </c>
      <c r="E614" s="7" t="s">
        <v>32</v>
      </c>
      <c r="F614" s="7" t="s">
        <v>160</v>
      </c>
      <c r="G614" s="7" t="e">
        <f t="shared" ca="1" si="23"/>
        <v>#NAME?</v>
      </c>
      <c r="H614" s="26" t="s">
        <v>161</v>
      </c>
      <c r="I614" s="26" t="s">
        <v>24</v>
      </c>
      <c r="J614" s="7" t="str">
        <f t="shared" si="26"/>
        <v>Não</v>
      </c>
      <c r="K614" s="27">
        <v>45345</v>
      </c>
      <c r="L614" s="27">
        <v>45540</v>
      </c>
      <c r="M614" s="7" t="s">
        <v>23</v>
      </c>
      <c r="N614" s="28">
        <v>1.2E-2</v>
      </c>
      <c r="O614" s="7" t="s">
        <v>24</v>
      </c>
      <c r="P614" s="29">
        <v>0</v>
      </c>
      <c r="Q614" s="30"/>
      <c r="R614" s="30" t="s">
        <v>2136</v>
      </c>
      <c r="S614" s="7" t="s">
        <v>163</v>
      </c>
      <c r="T614" s="12" t="s">
        <v>2137</v>
      </c>
      <c r="U614" s="7" t="s">
        <v>32</v>
      </c>
      <c r="V614" s="26" t="e">
        <f t="shared" ca="1" si="24"/>
        <v>#NAME?</v>
      </c>
      <c r="W614" s="7"/>
      <c r="X614" s="7"/>
      <c r="Y614" s="31" t="s">
        <v>279</v>
      </c>
      <c r="Z614" s="32"/>
      <c r="AA614" s="33">
        <v>45345</v>
      </c>
      <c r="AB614" s="34">
        <v>49075100013411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2140</v>
      </c>
      <c r="C615" s="46" t="s">
        <v>2141</v>
      </c>
      <c r="D615" s="7" t="s">
        <v>18</v>
      </c>
      <c r="E615" s="7" t="s">
        <v>32</v>
      </c>
      <c r="F615" s="7" t="s">
        <v>409</v>
      </c>
      <c r="G615" s="7" t="e">
        <f t="shared" ca="1" si="23"/>
        <v>#NAME?</v>
      </c>
      <c r="H615" s="26" t="s">
        <v>161</v>
      </c>
      <c r="I615" s="26" t="s">
        <v>24</v>
      </c>
      <c r="J615" s="7" t="str">
        <f t="shared" si="26"/>
        <v>Não</v>
      </c>
      <c r="K615" s="27">
        <v>45453</v>
      </c>
      <c r="L615" s="27">
        <v>45562</v>
      </c>
      <c r="M615" s="7" t="s">
        <v>23</v>
      </c>
      <c r="N615" s="28">
        <v>1.2E-2</v>
      </c>
      <c r="O615" s="7" t="s">
        <v>24</v>
      </c>
      <c r="P615" s="29">
        <v>0</v>
      </c>
      <c r="Q615" s="30"/>
      <c r="R615" s="30"/>
      <c r="S615" s="7" t="s">
        <v>163</v>
      </c>
      <c r="T615" s="12" t="s">
        <v>2142</v>
      </c>
      <c r="U615" s="7" t="s">
        <v>32</v>
      </c>
      <c r="V615" s="26" t="e">
        <f t="shared" ca="1" si="24"/>
        <v>#NAME?</v>
      </c>
      <c r="W615" s="7"/>
      <c r="X615" s="7" t="s">
        <v>186</v>
      </c>
      <c r="Y615" s="31" t="s">
        <v>165</v>
      </c>
      <c r="Z615" s="32"/>
      <c r="AA615" s="33">
        <v>45453</v>
      </c>
      <c r="AB615" s="34">
        <v>49075100015112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>
        <v>694317.1</v>
      </c>
      <c r="AX615" s="32">
        <v>700710.6</v>
      </c>
      <c r="AY615" s="32">
        <v>707238.48</v>
      </c>
      <c r="AZ615" s="32">
        <v>711912.1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81" t="s">
        <v>2143</v>
      </c>
      <c r="C616" s="4" t="s">
        <v>2144</v>
      </c>
      <c r="D616" s="7" t="s">
        <v>159</v>
      </c>
      <c r="E616" s="7" t="s">
        <v>32</v>
      </c>
      <c r="F616" s="7" t="s">
        <v>545</v>
      </c>
      <c r="G616" s="7" t="e">
        <f t="shared" ca="1" si="23"/>
        <v>#NAME?</v>
      </c>
      <c r="H616" s="26" t="s">
        <v>161</v>
      </c>
      <c r="I616" s="26" t="s">
        <v>24</v>
      </c>
      <c r="J616" s="7" t="str">
        <f t="shared" si="26"/>
        <v>Não</v>
      </c>
      <c r="K616" s="27">
        <v>45105</v>
      </c>
      <c r="L616" s="27">
        <v>45513</v>
      </c>
      <c r="M616" s="7" t="s">
        <v>23</v>
      </c>
      <c r="N616" s="28">
        <v>8.5000000000000006E-3</v>
      </c>
      <c r="O616" s="7" t="s">
        <v>24</v>
      </c>
      <c r="P616" s="29">
        <v>0</v>
      </c>
      <c r="Q616" s="30"/>
      <c r="R616" s="30" t="s">
        <v>778</v>
      </c>
      <c r="S616" s="7" t="s">
        <v>163</v>
      </c>
      <c r="T616" s="7" t="s">
        <v>2145</v>
      </c>
      <c r="U616" s="7" t="s">
        <v>209</v>
      </c>
      <c r="V616" s="26" t="e">
        <f t="shared" ca="1" si="24"/>
        <v>#NAME?</v>
      </c>
      <c r="W616" s="7"/>
      <c r="X616" s="7"/>
      <c r="Y616" s="31" t="s">
        <v>165</v>
      </c>
      <c r="Z616" s="32"/>
      <c r="AA616" s="33">
        <v>45105</v>
      </c>
      <c r="AB616" s="34">
        <v>49075100010153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>
        <v>791856.43</v>
      </c>
      <c r="AM616" s="32">
        <v>817625.14</v>
      </c>
      <c r="AN616" s="32">
        <v>819516.43</v>
      </c>
      <c r="AO616" s="32">
        <v>885191.86</v>
      </c>
      <c r="AP616" s="32">
        <v>886981.65</v>
      </c>
      <c r="AQ616" s="32">
        <v>892805.98</v>
      </c>
      <c r="AR616" s="32">
        <v>883088.38</v>
      </c>
      <c r="AS616" s="32">
        <v>890559.72</v>
      </c>
      <c r="AT616" s="32">
        <v>898278.39</v>
      </c>
      <c r="AU616" s="32">
        <v>984105.29</v>
      </c>
      <c r="AV616" s="32">
        <v>992243.5</v>
      </c>
      <c r="AW616" s="32">
        <v>1000850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81" t="s">
        <v>2146</v>
      </c>
      <c r="C617" s="4" t="s">
        <v>2147</v>
      </c>
      <c r="D617" s="7" t="s">
        <v>159</v>
      </c>
      <c r="E617" s="7" t="s">
        <v>32</v>
      </c>
      <c r="F617" s="7" t="s">
        <v>2148</v>
      </c>
      <c r="G617" s="7" t="e">
        <f t="shared" ca="1" si="23"/>
        <v>#NAME?</v>
      </c>
      <c r="H617" s="26" t="s">
        <v>179</v>
      </c>
      <c r="I617" s="26" t="s">
        <v>237</v>
      </c>
      <c r="J617" s="7" t="str">
        <f t="shared" si="26"/>
        <v>Não</v>
      </c>
      <c r="K617" s="27">
        <v>45476</v>
      </c>
      <c r="L617" s="27"/>
      <c r="M617" s="7" t="s">
        <v>23</v>
      </c>
      <c r="N617" s="28">
        <v>1.2E-2</v>
      </c>
      <c r="O617" s="7" t="s">
        <v>24</v>
      </c>
      <c r="P617" s="29">
        <v>0</v>
      </c>
      <c r="Q617" s="30"/>
      <c r="R617" s="30"/>
      <c r="S617" s="7" t="s">
        <v>163</v>
      </c>
      <c r="T617" s="7" t="s">
        <v>2149</v>
      </c>
      <c r="U617" s="7" t="s">
        <v>230</v>
      </c>
      <c r="V617" s="26" t="e">
        <f t="shared" ca="1" si="24"/>
        <v>#NAME?</v>
      </c>
      <c r="W617" s="7"/>
      <c r="X617" s="7" t="s">
        <v>26</v>
      </c>
      <c r="Y617" s="31" t="s">
        <v>489</v>
      </c>
      <c r="Z617" s="32"/>
      <c r="AA617" s="33">
        <v>45476</v>
      </c>
      <c r="AB617" s="34">
        <v>49075100015368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>
        <v>668651.19999999995</v>
      </c>
      <c r="AY617" s="32">
        <v>674921.15</v>
      </c>
      <c r="AZ617" s="32">
        <v>679682.94</v>
      </c>
      <c r="BA617" s="32">
        <v>685885.05</v>
      </c>
      <c r="BB617" s="32">
        <v>691312.75</v>
      </c>
      <c r="BC617" s="32">
        <v>697427.83</v>
      </c>
      <c r="BD617" s="32">
        <v>704289.06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3" t="s">
        <v>2150</v>
      </c>
      <c r="C618" s="4" t="s">
        <v>2151</v>
      </c>
      <c r="D618" s="7" t="s">
        <v>159</v>
      </c>
      <c r="E618" s="7" t="s">
        <v>32</v>
      </c>
      <c r="F618" s="7" t="s">
        <v>160</v>
      </c>
      <c r="G618" s="7" t="e">
        <f t="shared" ca="1" si="23"/>
        <v>#NAME?</v>
      </c>
      <c r="H618" s="26" t="s">
        <v>161</v>
      </c>
      <c r="I618" s="26" t="s">
        <v>24</v>
      </c>
      <c r="J618" s="7" t="str">
        <f t="shared" si="26"/>
        <v>Não</v>
      </c>
      <c r="K618" s="27">
        <v>45132</v>
      </c>
      <c r="L618" s="27">
        <v>45505</v>
      </c>
      <c r="M618" s="7" t="s">
        <v>23</v>
      </c>
      <c r="N618" s="28">
        <v>7.0000000000000001E-3</v>
      </c>
      <c r="O618" s="7" t="s">
        <v>24</v>
      </c>
      <c r="P618" s="29">
        <v>0</v>
      </c>
      <c r="Q618" s="30"/>
      <c r="R618" s="30" t="s">
        <v>837</v>
      </c>
      <c r="S618" s="7" t="s">
        <v>163</v>
      </c>
      <c r="T618" s="7" t="s">
        <v>2152</v>
      </c>
      <c r="U618" s="7" t="s">
        <v>209</v>
      </c>
      <c r="V618" s="26" t="e">
        <f t="shared" ca="1" si="24"/>
        <v>#NAME?</v>
      </c>
      <c r="W618" s="7"/>
      <c r="X618" s="7"/>
      <c r="Y618" s="31" t="s">
        <v>279</v>
      </c>
      <c r="Z618" s="32"/>
      <c r="AA618" s="33">
        <v>45132</v>
      </c>
      <c r="AB618" s="34">
        <v>49075100007217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565393.68000000005</v>
      </c>
      <c r="AM618" s="32">
        <v>544900.06999999995</v>
      </c>
      <c r="AN618" s="32">
        <v>512555.95</v>
      </c>
      <c r="AO618" s="32">
        <v>500246.61</v>
      </c>
      <c r="AP618" s="32">
        <v>486733.81</v>
      </c>
      <c r="AQ618" s="32">
        <v>463036.36</v>
      </c>
      <c r="AR618" s="32">
        <v>419820.89</v>
      </c>
      <c r="AS618" s="32">
        <v>396521.35</v>
      </c>
      <c r="AT618" s="32">
        <v>388775</v>
      </c>
      <c r="AU618" s="32">
        <v>369081.1</v>
      </c>
      <c r="AV618" s="32">
        <v>355948.6</v>
      </c>
      <c r="AW618" s="32">
        <v>443221.3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3" t="s">
        <v>2153</v>
      </c>
      <c r="C619" s="4" t="s">
        <v>2154</v>
      </c>
      <c r="D619" s="7" t="s">
        <v>18</v>
      </c>
      <c r="E619" s="7" t="s">
        <v>32</v>
      </c>
      <c r="F619" s="7" t="s">
        <v>409</v>
      </c>
      <c r="G619" s="7" t="e">
        <f t="shared" ca="1" si="23"/>
        <v>#NAME?</v>
      </c>
      <c r="H619" s="26" t="s">
        <v>170</v>
      </c>
      <c r="I619" s="26" t="s">
        <v>24</v>
      </c>
      <c r="J619" s="7" t="str">
        <f t="shared" si="26"/>
        <v>Não</v>
      </c>
      <c r="K619" s="27">
        <v>45158</v>
      </c>
      <c r="L619" s="27"/>
      <c r="M619" s="7" t="s">
        <v>964</v>
      </c>
      <c r="N619" s="28">
        <v>8.0000000000000002E-3</v>
      </c>
      <c r="O619" s="7" t="s">
        <v>24</v>
      </c>
      <c r="P619" s="29">
        <v>0</v>
      </c>
      <c r="Q619" s="30"/>
      <c r="R619" s="94"/>
      <c r="S619" s="7" t="s">
        <v>163</v>
      </c>
      <c r="T619" s="7" t="s">
        <v>2155</v>
      </c>
      <c r="U619" s="7" t="s">
        <v>32</v>
      </c>
      <c r="V619" s="26" t="e">
        <f t="shared" ca="1" si="24"/>
        <v>#NAME?</v>
      </c>
      <c r="W619" s="7"/>
      <c r="X619" s="7"/>
      <c r="Y619" s="31" t="s">
        <v>165</v>
      </c>
      <c r="Z619" s="32"/>
      <c r="AA619" s="33">
        <v>45158</v>
      </c>
      <c r="AB619" s="34">
        <v>49075100008418</v>
      </c>
      <c r="AC619" s="32"/>
      <c r="AD619" s="32"/>
      <c r="AE619" s="32"/>
      <c r="AF619" s="32"/>
      <c r="AG619" s="32"/>
      <c r="AH619" s="32"/>
      <c r="AI619" s="32">
        <v>0</v>
      </c>
      <c r="AJ619" s="32">
        <v>0</v>
      </c>
      <c r="AK619" s="32">
        <v>0</v>
      </c>
      <c r="AL619" s="32">
        <v>0</v>
      </c>
      <c r="AM619" s="32">
        <v>1194211.6200000001</v>
      </c>
      <c r="AN619" s="32">
        <v>1208400.83</v>
      </c>
      <c r="AO619" s="32">
        <v>1219197.6299999999</v>
      </c>
      <c r="AP619" s="32">
        <v>1229323.33</v>
      </c>
      <c r="AQ619" s="32">
        <v>1244149.42</v>
      </c>
      <c r="AR619" s="32">
        <v>1255754.27</v>
      </c>
      <c r="AS619" s="32">
        <v>1264467.51</v>
      </c>
      <c r="AT619" s="32">
        <v>1277140.44</v>
      </c>
      <c r="AU619" s="32">
        <v>1282517.68</v>
      </c>
      <c r="AV619" s="32">
        <v>1291567</v>
      </c>
      <c r="AW619" s="32">
        <v>1300141</v>
      </c>
      <c r="AX619" s="32">
        <v>1312629</v>
      </c>
      <c r="AY619" s="32">
        <v>1322982.42</v>
      </c>
      <c r="AZ619" s="32">
        <v>1335383.78</v>
      </c>
      <c r="BA619" s="32">
        <v>1347181.19</v>
      </c>
      <c r="BB619" s="32">
        <v>1361048.94</v>
      </c>
      <c r="BC619" s="32">
        <v>1370249.28</v>
      </c>
      <c r="BD619" s="32">
        <v>1385666.42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2153</v>
      </c>
      <c r="C620" s="4" t="s">
        <v>2156</v>
      </c>
      <c r="D620" s="7" t="s">
        <v>18</v>
      </c>
      <c r="E620" s="7" t="s">
        <v>32</v>
      </c>
      <c r="F620" s="7" t="s">
        <v>409</v>
      </c>
      <c r="G620" s="7" t="e">
        <f t="shared" ca="1" si="23"/>
        <v>#NAME?</v>
      </c>
      <c r="H620" s="26" t="s">
        <v>179</v>
      </c>
      <c r="I620" s="26" t="s">
        <v>180</v>
      </c>
      <c r="J620" s="7" t="str">
        <f t="shared" si="26"/>
        <v>Não</v>
      </c>
      <c r="K620" s="27">
        <v>45163</v>
      </c>
      <c r="L620" s="27"/>
      <c r="M620" s="7" t="s">
        <v>23</v>
      </c>
      <c r="N620" s="28">
        <v>1.2E-2</v>
      </c>
      <c r="O620" s="7" t="s">
        <v>24</v>
      </c>
      <c r="P620" s="29">
        <v>0</v>
      </c>
      <c r="Q620" s="30"/>
      <c r="R620" s="30" t="s">
        <v>2157</v>
      </c>
      <c r="S620" s="7" t="s">
        <v>163</v>
      </c>
      <c r="T620" s="7" t="s">
        <v>2155</v>
      </c>
      <c r="U620" s="7" t="s">
        <v>32</v>
      </c>
      <c r="V620" s="26" t="e">
        <f t="shared" ca="1" si="24"/>
        <v>#NAME?</v>
      </c>
      <c r="W620" s="7"/>
      <c r="X620" s="7"/>
      <c r="Y620" s="31" t="s">
        <v>165</v>
      </c>
      <c r="Z620" s="32"/>
      <c r="AA620" s="33">
        <v>45163</v>
      </c>
      <c r="AB620" s="34">
        <v>49075100011702</v>
      </c>
      <c r="AC620" s="32"/>
      <c r="AD620" s="32"/>
      <c r="AE620" s="32"/>
      <c r="AF620" s="32"/>
      <c r="AG620" s="32"/>
      <c r="AH620" s="32"/>
      <c r="AI620" s="32"/>
      <c r="AJ620" s="32"/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40" t="s">
        <v>2158</v>
      </c>
      <c r="C621" s="41" t="s">
        <v>2159</v>
      </c>
      <c r="D621" s="7" t="s">
        <v>41</v>
      </c>
      <c r="E621" s="7" t="s">
        <v>42</v>
      </c>
      <c r="F621" s="7" t="s">
        <v>43</v>
      </c>
      <c r="G621" s="7" t="e">
        <f t="shared" ca="1" si="23"/>
        <v>#NAME?</v>
      </c>
      <c r="H621" s="26" t="s">
        <v>170</v>
      </c>
      <c r="I621" s="26" t="s">
        <v>24</v>
      </c>
      <c r="J621" s="7" t="str">
        <f t="shared" si="26"/>
        <v>Não</v>
      </c>
      <c r="K621" s="27">
        <v>45387</v>
      </c>
      <c r="L621" s="27"/>
      <c r="M621" s="7" t="s">
        <v>23</v>
      </c>
      <c r="N621" s="28">
        <v>1.2E-2</v>
      </c>
      <c r="O621" s="7" t="s">
        <v>24</v>
      </c>
      <c r="P621" s="29">
        <v>0</v>
      </c>
      <c r="Q621" s="94"/>
      <c r="R621" s="94"/>
      <c r="S621" s="7" t="s">
        <v>163</v>
      </c>
      <c r="T621" s="6" t="s">
        <v>2160</v>
      </c>
      <c r="U621" s="7" t="s">
        <v>42</v>
      </c>
      <c r="V621" s="26" t="e">
        <f t="shared" ca="1" si="24"/>
        <v>#NAME?</v>
      </c>
      <c r="W621" s="7"/>
      <c r="X621" s="7"/>
      <c r="Y621" s="31" t="s">
        <v>165</v>
      </c>
      <c r="Z621" s="32"/>
      <c r="AA621" s="33">
        <v>45387</v>
      </c>
      <c r="AB621" s="34">
        <v>49075100014108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>
        <v>419685.46</v>
      </c>
      <c r="AV621" s="32">
        <v>424040.7</v>
      </c>
      <c r="AW621" s="32">
        <v>423929</v>
      </c>
      <c r="AX621" s="32">
        <v>431118</v>
      </c>
      <c r="AY621" s="32">
        <v>459531.92</v>
      </c>
      <c r="AZ621" s="32">
        <v>464967.78</v>
      </c>
      <c r="BA621" s="32">
        <v>472770.54</v>
      </c>
      <c r="BB621" s="32">
        <v>470732.02</v>
      </c>
      <c r="BC621" s="32">
        <v>472074.86</v>
      </c>
      <c r="BD621" s="32">
        <v>475772.47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40" t="s">
        <v>2161</v>
      </c>
      <c r="C622" s="41" t="s">
        <v>2162</v>
      </c>
      <c r="D622" s="7" t="s">
        <v>18</v>
      </c>
      <c r="E622" s="7" t="s">
        <v>32</v>
      </c>
      <c r="F622" s="7" t="s">
        <v>1094</v>
      </c>
      <c r="G622" s="7" t="e">
        <f t="shared" ca="1" si="23"/>
        <v>#NAME?</v>
      </c>
      <c r="H622" s="26" t="s">
        <v>161</v>
      </c>
      <c r="I622" s="26" t="s">
        <v>24</v>
      </c>
      <c r="J622" s="7" t="str">
        <f t="shared" si="26"/>
        <v>Não</v>
      </c>
      <c r="K622" s="27">
        <v>45401</v>
      </c>
      <c r="L622" s="27">
        <v>45581</v>
      </c>
      <c r="M622" s="7" t="s">
        <v>98</v>
      </c>
      <c r="N622" s="28">
        <v>1.2E-2</v>
      </c>
      <c r="O622" s="7" t="s">
        <v>99</v>
      </c>
      <c r="P622" s="29">
        <v>0.1</v>
      </c>
      <c r="Q622" s="30"/>
      <c r="R622" s="94"/>
      <c r="S622" s="7" t="s">
        <v>163</v>
      </c>
      <c r="T622" s="6" t="s">
        <v>2163</v>
      </c>
      <c r="U622" s="7" t="s">
        <v>32</v>
      </c>
      <c r="V622" s="26" t="e">
        <f t="shared" ca="1" si="24"/>
        <v>#NAME?</v>
      </c>
      <c r="W622" s="7"/>
      <c r="X622" s="7" t="s">
        <v>26</v>
      </c>
      <c r="Y622" s="31" t="s">
        <v>165</v>
      </c>
      <c r="Z622" s="32"/>
      <c r="AA622" s="33">
        <v>45401</v>
      </c>
      <c r="AB622" s="34">
        <v>49075100014116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>
        <v>967127.32</v>
      </c>
      <c r="AV622" s="32">
        <v>942343.1</v>
      </c>
      <c r="AW622" s="32">
        <v>936256.9</v>
      </c>
      <c r="AX622" s="32">
        <v>936541</v>
      </c>
      <c r="AY622" s="32">
        <v>946771.21</v>
      </c>
      <c r="AZ622" s="32">
        <v>925356.59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" customHeight="1">
      <c r="A623" s="25" t="s">
        <v>17</v>
      </c>
      <c r="B623" s="3" t="s">
        <v>2164</v>
      </c>
      <c r="C623" s="4" t="s">
        <v>2165</v>
      </c>
      <c r="D623" s="7" t="s">
        <v>18</v>
      </c>
      <c r="E623" s="7" t="s">
        <v>42</v>
      </c>
      <c r="F623" s="7" t="s">
        <v>52</v>
      </c>
      <c r="G623" s="7" t="e">
        <f t="shared" ca="1" si="23"/>
        <v>#NAME?</v>
      </c>
      <c r="H623" s="26" t="s">
        <v>170</v>
      </c>
      <c r="I623" s="26" t="s">
        <v>24</v>
      </c>
      <c r="J623" s="7" t="str">
        <f t="shared" si="26"/>
        <v>Sim</v>
      </c>
      <c r="K623" s="27">
        <v>44957</v>
      </c>
      <c r="L623" s="7"/>
      <c r="M623" s="7" t="s">
        <v>23</v>
      </c>
      <c r="N623" s="28">
        <v>0.01</v>
      </c>
      <c r="O623" s="7" t="s">
        <v>24</v>
      </c>
      <c r="P623" s="29">
        <v>0</v>
      </c>
      <c r="Q623" s="169" t="s">
        <v>2166</v>
      </c>
      <c r="R623" s="30" t="s">
        <v>2167</v>
      </c>
      <c r="S623" s="7" t="s">
        <v>163</v>
      </c>
      <c r="T623" s="7" t="s">
        <v>2168</v>
      </c>
      <c r="U623" s="7" t="s">
        <v>42</v>
      </c>
      <c r="V623" s="26" t="e">
        <f t="shared" ca="1" si="24"/>
        <v>#NAME?</v>
      </c>
      <c r="W623" s="7"/>
      <c r="X623" s="7" t="s">
        <v>186</v>
      </c>
      <c r="Y623" s="31" t="s">
        <v>165</v>
      </c>
      <c r="Z623" s="32"/>
      <c r="AA623" s="33">
        <v>44957</v>
      </c>
      <c r="AB623" s="34">
        <v>49075100006156</v>
      </c>
      <c r="AC623" s="32"/>
      <c r="AD623" s="32"/>
      <c r="AE623" s="32"/>
      <c r="AF623" s="32">
        <v>817484.12</v>
      </c>
      <c r="AG623" s="32">
        <v>2780380.17</v>
      </c>
      <c r="AH623" s="32">
        <v>2812325.28</v>
      </c>
      <c r="AI623" s="32">
        <v>3204638.15</v>
      </c>
      <c r="AJ623" s="32">
        <v>3239178.93</v>
      </c>
      <c r="AK623" s="32">
        <v>3268216.61</v>
      </c>
      <c r="AL623" s="32">
        <v>3297963.12</v>
      </c>
      <c r="AM623" s="32">
        <v>3323567.62</v>
      </c>
      <c r="AN623" s="32">
        <v>3322940.36</v>
      </c>
      <c r="AO623" s="32">
        <v>3316293.09</v>
      </c>
      <c r="AP623" s="32">
        <v>3365051.12</v>
      </c>
      <c r="AQ623" s="32">
        <v>3412356.99</v>
      </c>
      <c r="AR623" s="32">
        <v>3403625.52</v>
      </c>
      <c r="AS623" s="32">
        <v>3428944.68</v>
      </c>
      <c r="AT623" s="32">
        <v>3431369.99</v>
      </c>
      <c r="AU623" s="32">
        <v>3288861.95</v>
      </c>
      <c r="AV623" s="32">
        <v>2799431</v>
      </c>
      <c r="AW623" s="32">
        <v>2816108</v>
      </c>
      <c r="AX623" s="32">
        <v>2835090</v>
      </c>
      <c r="AY623" s="32">
        <v>2827092.43</v>
      </c>
      <c r="AZ623" s="32">
        <v>2845704</v>
      </c>
      <c r="BA623" s="32">
        <v>3102839.49</v>
      </c>
      <c r="BB623" s="32">
        <v>3226267.96</v>
      </c>
      <c r="BC623" s="32">
        <v>3249561.79</v>
      </c>
      <c r="BD623" s="32">
        <v>3179981.56</v>
      </c>
      <c r="BE623" s="32" t="e">
        <f t="array" aca="1" ref="BE623" ca="1">_xludf.XLOOKUP(C623,'PL TOTAL D0'!A:A,'PL TOTAL D0'!C:C,"")</f>
        <v>#NAME?</v>
      </c>
    </row>
    <row r="624" spans="1:57" ht="15" customHeight="1">
      <c r="A624" s="25" t="s">
        <v>17</v>
      </c>
      <c r="B624" s="3" t="s">
        <v>2164</v>
      </c>
      <c r="C624" s="4" t="s">
        <v>2169</v>
      </c>
      <c r="D624" s="7" t="s">
        <v>18</v>
      </c>
      <c r="E624" s="7" t="s">
        <v>42</v>
      </c>
      <c r="F624" s="7" t="s">
        <v>52</v>
      </c>
      <c r="G624" s="7" t="e">
        <f t="shared" ca="1" si="23"/>
        <v>#NAME?</v>
      </c>
      <c r="H624" s="26" t="s">
        <v>179</v>
      </c>
      <c r="I624" s="26" t="s">
        <v>331</v>
      </c>
      <c r="J624" s="7" t="str">
        <f t="shared" si="26"/>
        <v>Sim</v>
      </c>
      <c r="K624" s="27">
        <v>44957</v>
      </c>
      <c r="L624" s="7"/>
      <c r="M624" s="7" t="s">
        <v>281</v>
      </c>
      <c r="N624" s="28">
        <v>1.2E-2</v>
      </c>
      <c r="O624" s="7" t="s">
        <v>201</v>
      </c>
      <c r="P624" s="29">
        <v>0.2</v>
      </c>
      <c r="Q624" s="170" t="s">
        <v>2170</v>
      </c>
      <c r="R624" s="30" t="s">
        <v>2031</v>
      </c>
      <c r="S624" s="7" t="s">
        <v>163</v>
      </c>
      <c r="T624" s="7" t="s">
        <v>2168</v>
      </c>
      <c r="U624" s="7" t="s">
        <v>42</v>
      </c>
      <c r="V624" s="26" t="e">
        <f t="shared" ca="1" si="24"/>
        <v>#NAME?</v>
      </c>
      <c r="W624" s="7"/>
      <c r="X624" s="7" t="s">
        <v>186</v>
      </c>
      <c r="Y624" s="31" t="s">
        <v>165</v>
      </c>
      <c r="Z624" s="32"/>
      <c r="AA624" s="33">
        <v>44957</v>
      </c>
      <c r="AB624" s="34">
        <v>49075100006164</v>
      </c>
      <c r="AC624" s="32"/>
      <c r="AD624" s="32"/>
      <c r="AE624" s="32"/>
      <c r="AF624" s="32">
        <v>11787.84</v>
      </c>
      <c r="AG624" s="32">
        <v>22682.07</v>
      </c>
      <c r="AH624" s="32">
        <v>26103.99</v>
      </c>
      <c r="AI624" s="32">
        <v>56051.76</v>
      </c>
      <c r="AJ624" s="32">
        <v>52222.99</v>
      </c>
      <c r="AK624" s="32">
        <v>54504.69</v>
      </c>
      <c r="AL624" s="32">
        <v>52409.24</v>
      </c>
      <c r="AM624" s="32">
        <v>49494.51</v>
      </c>
      <c r="AN624" s="32">
        <v>1410.83</v>
      </c>
      <c r="AO624" s="32">
        <v>397.94</v>
      </c>
      <c r="AP624" s="32">
        <v>452.52</v>
      </c>
      <c r="AQ624" s="32">
        <v>514.44000000000005</v>
      </c>
      <c r="AR624" s="32">
        <v>495.5</v>
      </c>
      <c r="AS624" s="32">
        <v>557.09</v>
      </c>
      <c r="AT624" s="32">
        <v>33853.440000000002</v>
      </c>
      <c r="AU624" s="32">
        <v>131448.95000000001</v>
      </c>
      <c r="AV624" s="32">
        <v>640452.80000000005</v>
      </c>
      <c r="AW624" s="32">
        <v>634993.9</v>
      </c>
      <c r="AX624" s="32">
        <v>660723.9</v>
      </c>
      <c r="AY624" s="32">
        <v>683641.81</v>
      </c>
      <c r="AZ624" s="32">
        <v>684619.83</v>
      </c>
      <c r="BA624" s="32">
        <v>482227.31</v>
      </c>
      <c r="BB624" s="32">
        <v>382085.98</v>
      </c>
      <c r="BC624" s="32">
        <v>378823.19</v>
      </c>
      <c r="BD624" s="32">
        <v>382756.7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3" t="s">
        <v>2171</v>
      </c>
      <c r="C625" s="4" t="s">
        <v>2172</v>
      </c>
      <c r="D625" s="7" t="s">
        <v>57</v>
      </c>
      <c r="E625" s="7" t="s">
        <v>32</v>
      </c>
      <c r="F625" s="7" t="s">
        <v>175</v>
      </c>
      <c r="G625" s="7" t="e">
        <f t="shared" ca="1" si="23"/>
        <v>#NAME?</v>
      </c>
      <c r="H625" s="26" t="s">
        <v>170</v>
      </c>
      <c r="I625" s="26" t="s">
        <v>24</v>
      </c>
      <c r="J625" s="7" t="str">
        <f t="shared" si="26"/>
        <v>Não</v>
      </c>
      <c r="K625" s="27">
        <v>45518</v>
      </c>
      <c r="L625" s="7"/>
      <c r="M625" s="7" t="s">
        <v>23</v>
      </c>
      <c r="N625" s="28">
        <v>1.2E-2</v>
      </c>
      <c r="O625" s="7" t="s">
        <v>24</v>
      </c>
      <c r="P625" s="29">
        <v>0</v>
      </c>
      <c r="Q625" s="25"/>
      <c r="R625" s="30"/>
      <c r="S625" s="7" t="s">
        <v>163</v>
      </c>
      <c r="T625" s="7" t="s">
        <v>2173</v>
      </c>
      <c r="U625" s="7" t="s">
        <v>32</v>
      </c>
      <c r="V625" s="26" t="e">
        <f t="shared" ca="1" si="24"/>
        <v>#NAME?</v>
      </c>
      <c r="W625" s="7"/>
      <c r="X625" s="7" t="s">
        <v>26</v>
      </c>
      <c r="Y625" s="31" t="s">
        <v>165</v>
      </c>
      <c r="Z625" s="32"/>
      <c r="AA625" s="32"/>
      <c r="AB625" s="34">
        <v>49075100015546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>
        <v>201972.21</v>
      </c>
      <c r="AZ625" s="32">
        <v>203364.18</v>
      </c>
      <c r="BA625" s="32">
        <v>205228.66</v>
      </c>
      <c r="BB625" s="32">
        <v>206713.65</v>
      </c>
      <c r="BC625" s="32">
        <v>208234.45</v>
      </c>
      <c r="BD625" s="32">
        <v>210156.43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17</v>
      </c>
      <c r="B626" s="14" t="s">
        <v>2174</v>
      </c>
      <c r="C626" s="4" t="s">
        <v>2175</v>
      </c>
      <c r="D626" s="7" t="s">
        <v>18</v>
      </c>
      <c r="E626" s="7" t="s">
        <v>42</v>
      </c>
      <c r="F626" s="7" t="s">
        <v>90</v>
      </c>
      <c r="G626" s="7" t="e">
        <f t="shared" ca="1" si="23"/>
        <v>#NAME?</v>
      </c>
      <c r="H626" s="26" t="s">
        <v>179</v>
      </c>
      <c r="I626" s="26" t="s">
        <v>180</v>
      </c>
      <c r="J626" s="7" t="str">
        <f t="shared" si="26"/>
        <v>Não</v>
      </c>
      <c r="K626" s="27">
        <v>45163</v>
      </c>
      <c r="L626" s="7"/>
      <c r="M626" s="7" t="s">
        <v>23</v>
      </c>
      <c r="N626" s="28">
        <v>1.2E-2</v>
      </c>
      <c r="O626" s="7" t="s">
        <v>24</v>
      </c>
      <c r="P626" s="29">
        <v>0</v>
      </c>
      <c r="Q626" s="47"/>
      <c r="R626" s="47"/>
      <c r="S626" s="7" t="s">
        <v>163</v>
      </c>
      <c r="T626" s="7" t="s">
        <v>2176</v>
      </c>
      <c r="U626" s="7" t="s">
        <v>42</v>
      </c>
      <c r="V626" s="26" t="e">
        <f t="shared" ca="1" si="24"/>
        <v>#NAME?</v>
      </c>
      <c r="W626" s="7"/>
      <c r="X626" s="7"/>
      <c r="Y626" s="31" t="s">
        <v>165</v>
      </c>
      <c r="Z626" s="32"/>
      <c r="AA626" s="33">
        <v>45163</v>
      </c>
      <c r="AB626" s="34">
        <v>49075100011710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>
        <v>0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v>0</v>
      </c>
      <c r="AV626" s="32">
        <v>0</v>
      </c>
      <c r="AW626" s="32">
        <v>0</v>
      </c>
      <c r="AX626" s="32">
        <v>0</v>
      </c>
      <c r="AY626" s="32">
        <v>0</v>
      </c>
      <c r="AZ626" s="32">
        <v>0</v>
      </c>
      <c r="BA626" s="32">
        <v>0</v>
      </c>
      <c r="BB626" s="32">
        <v>0</v>
      </c>
      <c r="BC626" s="32">
        <v>0</v>
      </c>
      <c r="BD626" s="32">
        <v>0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3" t="s">
        <v>2177</v>
      </c>
      <c r="C627" s="4" t="s">
        <v>2178</v>
      </c>
      <c r="D627" s="7" t="s">
        <v>18</v>
      </c>
      <c r="E627" s="7" t="s">
        <v>19</v>
      </c>
      <c r="F627" s="7" t="s">
        <v>20</v>
      </c>
      <c r="G627" s="7" t="e">
        <f t="shared" ca="1" si="23"/>
        <v>#NAME?</v>
      </c>
      <c r="H627" s="26" t="s">
        <v>179</v>
      </c>
      <c r="I627" s="26" t="s">
        <v>180</v>
      </c>
      <c r="J627" s="7" t="str">
        <f t="shared" si="26"/>
        <v>Não</v>
      </c>
      <c r="K627" s="27">
        <v>45163</v>
      </c>
      <c r="L627" s="27"/>
      <c r="M627" s="7" t="s">
        <v>23</v>
      </c>
      <c r="N627" s="28">
        <v>1.2E-2</v>
      </c>
      <c r="O627" s="7" t="s">
        <v>24</v>
      </c>
      <c r="P627" s="29">
        <v>0</v>
      </c>
      <c r="Q627" s="94"/>
      <c r="R627" s="30" t="s">
        <v>2065</v>
      </c>
      <c r="S627" s="7" t="s">
        <v>163</v>
      </c>
      <c r="T627" s="7" t="s">
        <v>2179</v>
      </c>
      <c r="U627" s="7" t="s">
        <v>77</v>
      </c>
      <c r="V627" s="26" t="e">
        <f t="shared" ca="1" si="24"/>
        <v>#NAME?</v>
      </c>
      <c r="W627" s="7"/>
      <c r="X627" s="7"/>
      <c r="Y627" s="31" t="s">
        <v>165</v>
      </c>
      <c r="Z627" s="32"/>
      <c r="AA627" s="33">
        <v>45163</v>
      </c>
      <c r="AB627" s="34">
        <v>49075100011729</v>
      </c>
      <c r="AC627" s="32"/>
      <c r="AD627" s="32"/>
      <c r="AE627" s="32"/>
      <c r="AF627" s="32"/>
      <c r="AG627" s="32"/>
      <c r="AH627" s="32"/>
      <c r="AI627" s="32">
        <v>0</v>
      </c>
      <c r="AJ627" s="32">
        <v>0</v>
      </c>
      <c r="AK627" s="32">
        <v>0</v>
      </c>
      <c r="AL627" s="32">
        <v>0</v>
      </c>
      <c r="AM627" s="32">
        <v>0</v>
      </c>
      <c r="AN627" s="32">
        <v>0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2180</v>
      </c>
      <c r="C628" s="43" t="s">
        <v>2181</v>
      </c>
      <c r="D628" s="7" t="s">
        <v>18</v>
      </c>
      <c r="E628" s="7" t="s">
        <v>42</v>
      </c>
      <c r="F628" s="171" t="s">
        <v>90</v>
      </c>
      <c r="G628" s="7" t="e">
        <f t="shared" ca="1" si="23"/>
        <v>#NAME?</v>
      </c>
      <c r="H628" s="26" t="s">
        <v>179</v>
      </c>
      <c r="I628" s="26" t="s">
        <v>180</v>
      </c>
      <c r="J628" s="7" t="str">
        <f t="shared" si="26"/>
        <v>Não</v>
      </c>
      <c r="K628" s="27">
        <v>45173</v>
      </c>
      <c r="L628" s="28"/>
      <c r="M628" s="7" t="s">
        <v>23</v>
      </c>
      <c r="N628" s="28">
        <v>1.2E-2</v>
      </c>
      <c r="O628" s="7" t="s">
        <v>24</v>
      </c>
      <c r="P628" s="29">
        <v>0</v>
      </c>
      <c r="Q628" s="172"/>
      <c r="R628" s="30"/>
      <c r="S628" s="7" t="s">
        <v>163</v>
      </c>
      <c r="T628" s="7" t="s">
        <v>2182</v>
      </c>
      <c r="U628" s="82" t="s">
        <v>42</v>
      </c>
      <c r="V628" s="26" t="e">
        <f t="shared" ca="1" si="24"/>
        <v>#NAME?</v>
      </c>
      <c r="W628" s="172"/>
      <c r="X628" s="172"/>
      <c r="Y628" s="30" t="s">
        <v>165</v>
      </c>
      <c r="Z628" s="172"/>
      <c r="AA628" s="173">
        <v>45173</v>
      </c>
      <c r="AB628" s="174">
        <v>49075100011737</v>
      </c>
      <c r="AC628" s="175"/>
      <c r="AD628" s="175"/>
      <c r="AE628" s="175"/>
      <c r="AF628" s="175"/>
      <c r="AG628" s="175"/>
      <c r="AH628" s="175"/>
      <c r="AI628" s="175"/>
      <c r="AJ628" s="175"/>
      <c r="AK628" s="175"/>
      <c r="AL628" s="175"/>
      <c r="AM628" s="176">
        <v>0</v>
      </c>
      <c r="AN628" s="32">
        <v>70505.919999999998</v>
      </c>
      <c r="AO628" s="32">
        <v>71100.929999999993</v>
      </c>
      <c r="AP628" s="32">
        <v>71586.33</v>
      </c>
      <c r="AQ628" s="32">
        <v>72109.81</v>
      </c>
      <c r="AR628" s="32">
        <v>72717.95</v>
      </c>
      <c r="AS628" s="32">
        <v>73256.820000000007</v>
      </c>
      <c r="AT628" s="32">
        <v>73840.23</v>
      </c>
      <c r="AU628" s="32">
        <v>74216.2</v>
      </c>
      <c r="AV628" s="32">
        <v>74779.009999999995</v>
      </c>
      <c r="AW628" s="32">
        <v>75375.78</v>
      </c>
      <c r="AX628" s="32">
        <v>76015.42</v>
      </c>
      <c r="AY628" s="32">
        <v>0</v>
      </c>
      <c r="AZ628" s="32">
        <v>0</v>
      </c>
      <c r="BA628" s="32">
        <v>0</v>
      </c>
      <c r="BB628" s="32">
        <v>0</v>
      </c>
      <c r="BC628" s="32">
        <v>0.37</v>
      </c>
      <c r="BD628" s="32">
        <v>0.37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3" t="s">
        <v>2183</v>
      </c>
      <c r="C629" s="4" t="s">
        <v>2184</v>
      </c>
      <c r="D629" s="7" t="s">
        <v>18</v>
      </c>
      <c r="E629" s="7" t="s">
        <v>32</v>
      </c>
      <c r="F629" s="7" t="s">
        <v>66</v>
      </c>
      <c r="G629" s="7" t="e">
        <f t="shared" ca="1" si="23"/>
        <v>#NAME?</v>
      </c>
      <c r="H629" s="26" t="s">
        <v>170</v>
      </c>
      <c r="I629" s="26" t="s">
        <v>24</v>
      </c>
      <c r="J629" s="7" t="str">
        <f t="shared" si="26"/>
        <v>Não</v>
      </c>
      <c r="K629" s="27">
        <v>44993</v>
      </c>
      <c r="L629" s="7"/>
      <c r="M629" s="7" t="s">
        <v>23</v>
      </c>
      <c r="N629" s="28">
        <v>7.0000000000000001E-3</v>
      </c>
      <c r="O629" s="7" t="s">
        <v>24</v>
      </c>
      <c r="P629" s="29">
        <v>0</v>
      </c>
      <c r="Q629" s="30"/>
      <c r="R629" s="94"/>
      <c r="S629" s="7" t="s">
        <v>163</v>
      </c>
      <c r="T629" s="7" t="s">
        <v>2185</v>
      </c>
      <c r="U629" s="7" t="s">
        <v>42</v>
      </c>
      <c r="V629" s="26" t="e">
        <f t="shared" ca="1" si="24"/>
        <v>#NAME?</v>
      </c>
      <c r="W629" s="7"/>
      <c r="X629" s="7"/>
      <c r="Y629" s="31" t="s">
        <v>165</v>
      </c>
      <c r="Z629" s="32"/>
      <c r="AA629" s="33">
        <v>44993</v>
      </c>
      <c r="AB629" s="34">
        <v>49075100009546</v>
      </c>
      <c r="AC629" s="32"/>
      <c r="AD629" s="32"/>
      <c r="AE629" s="32"/>
      <c r="AF629" s="32"/>
      <c r="AG629" s="32">
        <v>0</v>
      </c>
      <c r="AH629" s="32">
        <v>1604739.39</v>
      </c>
      <c r="AI629" s="32">
        <v>1473903.2</v>
      </c>
      <c r="AJ629" s="32">
        <v>1481389.2</v>
      </c>
      <c r="AK629" s="32">
        <v>1491823.87</v>
      </c>
      <c r="AL629" s="32">
        <v>1242237.8999999999</v>
      </c>
      <c r="AM629" s="32">
        <v>1248948.75</v>
      </c>
      <c r="AN629" s="32">
        <v>1248278.3500000001</v>
      </c>
      <c r="AO629" s="32">
        <v>1249070.19</v>
      </c>
      <c r="AP629" s="32">
        <v>1262605.28</v>
      </c>
      <c r="AQ629" s="32">
        <v>1269804.17</v>
      </c>
      <c r="AR629" s="32">
        <v>1268448.4099999999</v>
      </c>
      <c r="AS629" s="32">
        <v>1277858.49</v>
      </c>
      <c r="AT629" s="32">
        <v>1200219.25</v>
      </c>
      <c r="AU629" s="32">
        <v>1203299.21</v>
      </c>
      <c r="AV629" s="32">
        <v>1212906</v>
      </c>
      <c r="AW629" s="32">
        <v>1223279</v>
      </c>
      <c r="AX629" s="32">
        <v>1233758</v>
      </c>
      <c r="AY629" s="32">
        <v>1241548.74</v>
      </c>
      <c r="AZ629" s="32">
        <v>1248892.6100000001</v>
      </c>
      <c r="BA629" s="32">
        <v>1219590.08</v>
      </c>
      <c r="BB629" s="32">
        <v>1229518.75</v>
      </c>
      <c r="BC629" s="32">
        <v>1228406.95</v>
      </c>
      <c r="BD629" s="32">
        <v>1204443.92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42" t="s">
        <v>2186</v>
      </c>
      <c r="C630" s="43" t="s">
        <v>2187</v>
      </c>
      <c r="D630" s="7" t="s">
        <v>159</v>
      </c>
      <c r="E630" s="7" t="s">
        <v>32</v>
      </c>
      <c r="F630" s="7" t="s">
        <v>160</v>
      </c>
      <c r="G630" s="7" t="e">
        <f t="shared" ca="1" si="23"/>
        <v>#NAME?</v>
      </c>
      <c r="H630" s="26" t="s">
        <v>161</v>
      </c>
      <c r="I630" s="26" t="s">
        <v>24</v>
      </c>
      <c r="J630" s="7" t="str">
        <f t="shared" si="26"/>
        <v>Não</v>
      </c>
      <c r="K630" s="27">
        <v>45184</v>
      </c>
      <c r="L630" s="27">
        <v>45525</v>
      </c>
      <c r="M630" s="7" t="s">
        <v>23</v>
      </c>
      <c r="N630" s="28">
        <v>8.0000000000000002E-3</v>
      </c>
      <c r="O630" s="7" t="s">
        <v>24</v>
      </c>
      <c r="P630" s="29">
        <v>0</v>
      </c>
      <c r="Q630" s="25"/>
      <c r="R630" s="72"/>
      <c r="S630" s="7" t="s">
        <v>163</v>
      </c>
      <c r="T630" s="7" t="s">
        <v>2188</v>
      </c>
      <c r="U630" s="82" t="s">
        <v>32</v>
      </c>
      <c r="V630" s="26" t="e">
        <f t="shared" ca="1" si="24"/>
        <v>#NAME?</v>
      </c>
      <c r="W630" s="172"/>
      <c r="X630" s="172"/>
      <c r="Y630" s="30" t="s">
        <v>165</v>
      </c>
      <c r="Z630" s="172"/>
      <c r="AA630" s="173">
        <v>45184</v>
      </c>
      <c r="AB630" s="174">
        <v>49075100011745</v>
      </c>
      <c r="AC630" s="175"/>
      <c r="AD630" s="175"/>
      <c r="AE630" s="175"/>
      <c r="AF630" s="175"/>
      <c r="AG630" s="175"/>
      <c r="AH630" s="175"/>
      <c r="AI630" s="175"/>
      <c r="AJ630" s="175"/>
      <c r="AK630" s="175"/>
      <c r="AL630" s="175"/>
      <c r="AM630" s="176"/>
      <c r="AN630" s="32">
        <v>2545016.37</v>
      </c>
      <c r="AO630" s="32">
        <v>3615194.62</v>
      </c>
      <c r="AP630" s="32">
        <v>4149605.23</v>
      </c>
      <c r="AQ630" s="32">
        <v>4189690.54</v>
      </c>
      <c r="AR630" s="32">
        <v>4230755.17</v>
      </c>
      <c r="AS630" s="32">
        <v>4419040.9400000004</v>
      </c>
      <c r="AT630" s="32">
        <v>4460551.74</v>
      </c>
      <c r="AU630" s="32">
        <v>4494765.13</v>
      </c>
      <c r="AV630" s="32">
        <v>4536217</v>
      </c>
      <c r="AW630" s="32">
        <v>4576159</v>
      </c>
      <c r="AX630" s="32">
        <v>4613440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3" t="s">
        <v>2189</v>
      </c>
      <c r="C631" s="4" t="s">
        <v>2190</v>
      </c>
      <c r="D631" s="7" t="s">
        <v>18</v>
      </c>
      <c r="E631" s="7" t="s">
        <v>42</v>
      </c>
      <c r="F631" s="7" t="s">
        <v>52</v>
      </c>
      <c r="G631" s="7" t="e">
        <f t="shared" ca="1" si="23"/>
        <v>#NAME?</v>
      </c>
      <c r="H631" s="26" t="s">
        <v>179</v>
      </c>
      <c r="I631" s="26" t="s">
        <v>180</v>
      </c>
      <c r="J631" s="7" t="str">
        <f t="shared" si="26"/>
        <v>Não</v>
      </c>
      <c r="K631" s="27">
        <v>44951</v>
      </c>
      <c r="L631" s="7"/>
      <c r="M631" s="7" t="s">
        <v>23</v>
      </c>
      <c r="N631" s="28">
        <v>7.0000000000000001E-3</v>
      </c>
      <c r="O631" s="7" t="s">
        <v>24</v>
      </c>
      <c r="P631" s="29">
        <v>0</v>
      </c>
      <c r="Q631" s="94"/>
      <c r="R631" s="94"/>
      <c r="S631" s="7" t="s">
        <v>163</v>
      </c>
      <c r="T631" s="7" t="s">
        <v>2191</v>
      </c>
      <c r="U631" s="7" t="s">
        <v>42</v>
      </c>
      <c r="V631" s="26" t="e">
        <f t="shared" ca="1" si="24"/>
        <v>#NAME?</v>
      </c>
      <c r="W631" s="7"/>
      <c r="X631" s="7"/>
      <c r="Y631" s="31" t="s">
        <v>165</v>
      </c>
      <c r="Z631" s="32"/>
      <c r="AA631" s="33">
        <v>44951</v>
      </c>
      <c r="AB631" s="34">
        <v>49075100006172</v>
      </c>
      <c r="AC631" s="32"/>
      <c r="AD631" s="32"/>
      <c r="AE631" s="32"/>
      <c r="AF631" s="32">
        <v>116998.11</v>
      </c>
      <c r="AG631" s="32">
        <v>124923.21</v>
      </c>
      <c r="AH631" s="32">
        <v>110310.81</v>
      </c>
      <c r="AI631" s="32">
        <v>109478.85</v>
      </c>
      <c r="AJ631" s="32">
        <v>86217.05</v>
      </c>
      <c r="AK631" s="32">
        <v>50580.59</v>
      </c>
      <c r="AL631" s="32">
        <v>35709.370000000003</v>
      </c>
      <c r="AM631" s="32">
        <v>25952.12</v>
      </c>
      <c r="AN631" s="32">
        <v>22046.5</v>
      </c>
      <c r="AO631" s="32">
        <v>22262.6</v>
      </c>
      <c r="AP631" s="32">
        <v>20432.400000000001</v>
      </c>
      <c r="AQ631" s="32">
        <v>26.17</v>
      </c>
      <c r="AR631" s="32">
        <v>19.079999999999998</v>
      </c>
      <c r="AS631" s="32">
        <v>20.72</v>
      </c>
      <c r="AT631" s="32">
        <v>20.72</v>
      </c>
      <c r="AU631" s="32">
        <v>20.75</v>
      </c>
      <c r="AV631" s="32">
        <v>20.75</v>
      </c>
      <c r="AW631" s="32">
        <v>20.75</v>
      </c>
      <c r="AX631" s="32">
        <v>20.75</v>
      </c>
      <c r="AY631" s="32">
        <v>20.75</v>
      </c>
      <c r="AZ631" s="32">
        <v>20.75</v>
      </c>
      <c r="BA631" s="32">
        <v>20.75</v>
      </c>
      <c r="BB631" s="32">
        <v>20.75</v>
      </c>
      <c r="BC631" s="32">
        <v>20.75</v>
      </c>
      <c r="BD631" s="32">
        <v>20.75</v>
      </c>
      <c r="BE631" s="32" t="e">
        <f t="array" aca="1" ref="BE631" ca="1">_xludf.XLOOKUP(C631,'PL TOTAL D0'!A:A,'PL TOTAL D0'!C:C,"")</f>
        <v>#NAME?</v>
      </c>
    </row>
    <row r="632" spans="1:57" ht="17.25" customHeight="1">
      <c r="A632" s="25" t="s">
        <v>17</v>
      </c>
      <c r="B632" s="3" t="s">
        <v>2192</v>
      </c>
      <c r="C632" s="4" t="s">
        <v>2193</v>
      </c>
      <c r="D632" s="7" t="s">
        <v>18</v>
      </c>
      <c r="E632" s="7" t="s">
        <v>42</v>
      </c>
      <c r="F632" s="7" t="s">
        <v>52</v>
      </c>
      <c r="G632" s="7" t="e">
        <f t="shared" ca="1" si="23"/>
        <v>#NAME?</v>
      </c>
      <c r="H632" s="26" t="s">
        <v>170</v>
      </c>
      <c r="I632" s="26" t="s">
        <v>24</v>
      </c>
      <c r="J632" s="7" t="str">
        <f t="shared" si="26"/>
        <v>Não</v>
      </c>
      <c r="K632" s="27">
        <v>44949</v>
      </c>
      <c r="L632" s="7"/>
      <c r="M632" s="7" t="s">
        <v>23</v>
      </c>
      <c r="N632" s="28">
        <v>1.2E-2</v>
      </c>
      <c r="O632" s="7" t="s">
        <v>24</v>
      </c>
      <c r="P632" s="29">
        <v>0</v>
      </c>
      <c r="Q632" s="25"/>
      <c r="R632" s="30" t="s">
        <v>2194</v>
      </c>
      <c r="S632" s="7" t="s">
        <v>163</v>
      </c>
      <c r="T632" s="7" t="s">
        <v>2195</v>
      </c>
      <c r="U632" s="7" t="s">
        <v>42</v>
      </c>
      <c r="V632" s="26" t="e">
        <f t="shared" ca="1" si="24"/>
        <v>#NAME?</v>
      </c>
      <c r="W632" s="7"/>
      <c r="X632" s="7" t="s">
        <v>26</v>
      </c>
      <c r="Y632" s="31" t="s">
        <v>165</v>
      </c>
      <c r="Z632" s="32"/>
      <c r="AA632" s="33">
        <v>44949</v>
      </c>
      <c r="AB632" s="34">
        <v>49075100006180</v>
      </c>
      <c r="AC632" s="32"/>
      <c r="AD632" s="32"/>
      <c r="AE632" s="32"/>
      <c r="AF632" s="32">
        <v>1652218.89</v>
      </c>
      <c r="AG632" s="32">
        <v>1718110.98</v>
      </c>
      <c r="AH632" s="32">
        <v>1737740.56</v>
      </c>
      <c r="AI632" s="32">
        <v>1751867.31</v>
      </c>
      <c r="AJ632" s="32">
        <v>1769481.97</v>
      </c>
      <c r="AK632" s="32">
        <v>1781611.74</v>
      </c>
      <c r="AL632" s="32">
        <v>1795213.42</v>
      </c>
      <c r="AM632" s="32">
        <v>1805336.03</v>
      </c>
      <c r="AN632" s="32">
        <v>1810474.77</v>
      </c>
      <c r="AO632" s="32">
        <v>1815036.86</v>
      </c>
      <c r="AP632" s="32">
        <v>1842147.25</v>
      </c>
      <c r="AQ632" s="32">
        <v>1867845.05</v>
      </c>
      <c r="AR632" s="32">
        <v>1848323.25</v>
      </c>
      <c r="AS632" s="32">
        <v>1862905.58</v>
      </c>
      <c r="AT632" s="32">
        <v>1882119.94</v>
      </c>
      <c r="AU632" s="32">
        <v>1878261.46</v>
      </c>
      <c r="AV632" s="32">
        <v>1875811</v>
      </c>
      <c r="AW632" s="32">
        <v>1632139</v>
      </c>
      <c r="AX632" s="32">
        <v>1613226</v>
      </c>
      <c r="AY632" s="32">
        <v>1623777.3</v>
      </c>
      <c r="AZ632" s="32">
        <v>1635856.96</v>
      </c>
      <c r="BA632" s="32">
        <v>1829175.06</v>
      </c>
      <c r="BB632" s="32">
        <v>1873741.37</v>
      </c>
      <c r="BC632" s="32">
        <v>1885964.48</v>
      </c>
      <c r="BD632" s="32">
        <v>1904426.79</v>
      </c>
      <c r="BE632" s="32" t="e">
        <f t="array" aca="1" ref="BE632" ca="1">_xludf.XLOOKUP(C632,'PL TOTAL D0'!A:A,'PL TOTAL D0'!C:C,"")</f>
        <v>#NAME?</v>
      </c>
    </row>
    <row r="633" spans="1:57" ht="17.25" customHeight="1">
      <c r="A633" s="25" t="s">
        <v>17</v>
      </c>
      <c r="B633" s="3" t="s">
        <v>2192</v>
      </c>
      <c r="C633" s="4" t="s">
        <v>2196</v>
      </c>
      <c r="D633" s="7" t="s">
        <v>18</v>
      </c>
      <c r="E633" s="7" t="s">
        <v>42</v>
      </c>
      <c r="F633" s="7" t="s">
        <v>52</v>
      </c>
      <c r="G633" s="7" t="e">
        <f t="shared" ca="1" si="23"/>
        <v>#NAME?</v>
      </c>
      <c r="H633" s="26" t="s">
        <v>179</v>
      </c>
      <c r="I633" s="26" t="s">
        <v>24</v>
      </c>
      <c r="J633" s="7" t="str">
        <f t="shared" si="26"/>
        <v>Não</v>
      </c>
      <c r="K633" s="27">
        <v>45432</v>
      </c>
      <c r="L633" s="7"/>
      <c r="M633" s="7" t="s">
        <v>281</v>
      </c>
      <c r="N633" s="28">
        <v>1.0999999999999999E-2</v>
      </c>
      <c r="O633" s="7" t="s">
        <v>201</v>
      </c>
      <c r="P633" s="29">
        <v>0.2</v>
      </c>
      <c r="Q633" s="25"/>
      <c r="R633" s="30"/>
      <c r="S633" s="7" t="s">
        <v>163</v>
      </c>
      <c r="T633" s="7" t="s">
        <v>2195</v>
      </c>
      <c r="U633" s="7" t="s">
        <v>42</v>
      </c>
      <c r="V633" s="26" t="e">
        <f t="shared" ca="1" si="24"/>
        <v>#NAME?</v>
      </c>
      <c r="W633" s="7"/>
      <c r="X633" s="7" t="s">
        <v>26</v>
      </c>
      <c r="Y633" s="31" t="s">
        <v>165</v>
      </c>
      <c r="Z633" s="32"/>
      <c r="AA633" s="33">
        <v>45432</v>
      </c>
      <c r="AB633" s="34">
        <v>49075100014590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>
        <v>0</v>
      </c>
      <c r="AW633" s="32">
        <v>252060.9</v>
      </c>
      <c r="AX633" s="32">
        <v>275648.90000000002</v>
      </c>
      <c r="AY633" s="32">
        <v>281905.65999999997</v>
      </c>
      <c r="AZ633" s="32">
        <v>276392.7</v>
      </c>
      <c r="BA633" s="32">
        <v>89761.16</v>
      </c>
      <c r="BB633" s="32">
        <v>69238.53</v>
      </c>
      <c r="BC633" s="32">
        <v>66566.37</v>
      </c>
      <c r="BD633" s="32">
        <v>66248.429999999993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17</v>
      </c>
      <c r="B634" s="3" t="s">
        <v>2197</v>
      </c>
      <c r="C634" s="4" t="s">
        <v>2198</v>
      </c>
      <c r="D634" s="7" t="s">
        <v>18</v>
      </c>
      <c r="E634" s="7" t="s">
        <v>42</v>
      </c>
      <c r="F634" s="7" t="s">
        <v>90</v>
      </c>
      <c r="G634" s="7" t="e">
        <f t="shared" ca="1" si="23"/>
        <v>#NAME?</v>
      </c>
      <c r="H634" s="26" t="s">
        <v>170</v>
      </c>
      <c r="I634" s="26" t="s">
        <v>24</v>
      </c>
      <c r="J634" s="7" t="str">
        <f t="shared" si="26"/>
        <v>Sim</v>
      </c>
      <c r="K634" s="27">
        <v>44957</v>
      </c>
      <c r="L634" s="7"/>
      <c r="M634" s="7" t="s">
        <v>23</v>
      </c>
      <c r="N634" s="28">
        <v>0.01</v>
      </c>
      <c r="O634" s="7" t="s">
        <v>24</v>
      </c>
      <c r="P634" s="29">
        <v>0</v>
      </c>
      <c r="Q634" s="30" t="s">
        <v>2199</v>
      </c>
      <c r="R634" s="30"/>
      <c r="S634" s="7" t="s">
        <v>163</v>
      </c>
      <c r="T634" s="7" t="s">
        <v>2200</v>
      </c>
      <c r="U634" s="7" t="s">
        <v>42</v>
      </c>
      <c r="V634" s="26" t="e">
        <f t="shared" ca="1" si="24"/>
        <v>#NAME?</v>
      </c>
      <c r="W634" s="7"/>
      <c r="X634" s="7"/>
      <c r="Y634" s="31" t="s">
        <v>165</v>
      </c>
      <c r="Z634" s="32"/>
      <c r="AA634" s="33">
        <v>44957</v>
      </c>
      <c r="AB634" s="34">
        <v>49075100006199</v>
      </c>
      <c r="AC634" s="32"/>
      <c r="AD634" s="32"/>
      <c r="AE634" s="32"/>
      <c r="AF634" s="32">
        <v>77520.320000000007</v>
      </c>
      <c r="AG634" s="32">
        <v>78310.67</v>
      </c>
      <c r="AH634" s="32">
        <v>79413.38</v>
      </c>
      <c r="AI634" s="32">
        <v>84128.08</v>
      </c>
      <c r="AJ634" s="32">
        <v>80132.509999999995</v>
      </c>
      <c r="AK634" s="32">
        <v>70966.44</v>
      </c>
      <c r="AL634" s="32">
        <v>71598.240000000005</v>
      </c>
      <c r="AM634" s="32">
        <v>67173.2</v>
      </c>
      <c r="AN634" s="32">
        <v>46567.55</v>
      </c>
      <c r="AO634" s="32">
        <v>86670.15</v>
      </c>
      <c r="AP634" s="32">
        <v>90825.27</v>
      </c>
      <c r="AQ634" s="32">
        <v>75577.759999999995</v>
      </c>
      <c r="AR634" s="32">
        <v>73095.179999999993</v>
      </c>
      <c r="AS634" s="32">
        <v>56074.58</v>
      </c>
      <c r="AT634" s="32">
        <v>53505.91</v>
      </c>
      <c r="AU634" s="32">
        <v>50057.03</v>
      </c>
      <c r="AV634" s="32">
        <v>45394.28</v>
      </c>
      <c r="AW634" s="32">
        <v>35310.379999999997</v>
      </c>
      <c r="AX634" s="32">
        <v>35609.629999999997</v>
      </c>
      <c r="AY634" s="32">
        <v>55024.88</v>
      </c>
      <c r="AZ634" s="32">
        <v>40156.18</v>
      </c>
      <c r="BA634" s="32">
        <v>35150.9</v>
      </c>
      <c r="BB634" s="32">
        <v>35327.14</v>
      </c>
      <c r="BC634" s="32">
        <v>35570.89</v>
      </c>
      <c r="BD634" s="32">
        <v>32891.78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2201</v>
      </c>
      <c r="C635" s="4" t="s">
        <v>2202</v>
      </c>
      <c r="D635" s="7" t="s">
        <v>159</v>
      </c>
      <c r="E635" s="7" t="s">
        <v>32</v>
      </c>
      <c r="F635" s="7" t="s">
        <v>545</v>
      </c>
      <c r="G635" s="7" t="e">
        <f t="shared" ca="1" si="23"/>
        <v>#NAME?</v>
      </c>
      <c r="H635" s="26" t="s">
        <v>161</v>
      </c>
      <c r="I635" s="26" t="s">
        <v>24</v>
      </c>
      <c r="J635" s="7" t="s">
        <v>199</v>
      </c>
      <c r="K635" s="27">
        <v>45349</v>
      </c>
      <c r="L635" s="27">
        <v>45505</v>
      </c>
      <c r="M635" s="7" t="s">
        <v>45</v>
      </c>
      <c r="N635" s="28">
        <v>5.0000000000000001E-3</v>
      </c>
      <c r="O635" s="7" t="s">
        <v>24</v>
      </c>
      <c r="P635" s="29">
        <v>0</v>
      </c>
      <c r="Q635" s="30"/>
      <c r="R635" s="30" t="s">
        <v>837</v>
      </c>
      <c r="S635" s="7" t="s">
        <v>163</v>
      </c>
      <c r="T635" s="7" t="s">
        <v>2203</v>
      </c>
      <c r="U635" s="7"/>
      <c r="V635" s="26" t="e">
        <f t="shared" ca="1" si="24"/>
        <v>#NAME?</v>
      </c>
      <c r="W635" s="7"/>
      <c r="X635" s="7"/>
      <c r="Y635" s="31"/>
      <c r="Z635" s="32"/>
      <c r="AA635" s="33">
        <v>45349</v>
      </c>
      <c r="AB635" s="34">
        <v>49075100013608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>
        <v>446964.19</v>
      </c>
      <c r="AT635" s="32">
        <v>450866.14</v>
      </c>
      <c r="AU635" s="32">
        <v>453991.84</v>
      </c>
      <c r="AV635" s="32">
        <v>457590.4</v>
      </c>
      <c r="AW635" s="32">
        <v>460874.1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>
        <v>0</v>
      </c>
      <c r="BE635" s="32" t="e">
        <f t="array" aca="1" ref="BE635" ca="1">_xludf.XLOOKUP(C635,'PL TOTAL D0'!A:A,'PL TOTAL D0'!C:C,"")</f>
        <v>#NAME?</v>
      </c>
    </row>
    <row r="636" spans="1:57" ht="15" customHeight="1">
      <c r="A636" s="25" t="s">
        <v>17</v>
      </c>
      <c r="B636" s="42" t="s">
        <v>2204</v>
      </c>
      <c r="C636" s="43" t="s">
        <v>2205</v>
      </c>
      <c r="D636" s="7" t="s">
        <v>18</v>
      </c>
      <c r="E636" s="7" t="s">
        <v>19</v>
      </c>
      <c r="F636" s="7" t="s">
        <v>20</v>
      </c>
      <c r="G636" s="7" t="e">
        <f t="shared" ca="1" si="23"/>
        <v>#NAME?</v>
      </c>
      <c r="H636" s="26" t="s">
        <v>170</v>
      </c>
      <c r="I636" s="26" t="s">
        <v>24</v>
      </c>
      <c r="J636" s="7" t="str">
        <f t="shared" ref="J636:J648" si="27">IF(Q636=0,"Não","Sim")</f>
        <v>Sim</v>
      </c>
      <c r="K636" s="27">
        <v>45188</v>
      </c>
      <c r="L636" s="27"/>
      <c r="M636" s="7" t="s">
        <v>23</v>
      </c>
      <c r="N636" s="28">
        <v>1.2E-2</v>
      </c>
      <c r="O636" s="7" t="s">
        <v>24</v>
      </c>
      <c r="P636" s="29">
        <v>0</v>
      </c>
      <c r="Q636" s="30" t="s">
        <v>2206</v>
      </c>
      <c r="R636" s="94"/>
      <c r="S636" s="7" t="s">
        <v>163</v>
      </c>
      <c r="T636" s="7" t="s">
        <v>2207</v>
      </c>
      <c r="U636" s="7" t="s">
        <v>77</v>
      </c>
      <c r="V636" s="26" t="e">
        <f t="shared" ca="1" si="24"/>
        <v>#NAME?</v>
      </c>
      <c r="W636" s="7"/>
      <c r="X636" s="7"/>
      <c r="Y636" s="31" t="s">
        <v>165</v>
      </c>
      <c r="Z636" s="32"/>
      <c r="AA636" s="33">
        <v>45188</v>
      </c>
      <c r="AB636" s="34">
        <v>49075100011761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>
        <v>0</v>
      </c>
      <c r="AO636" s="32">
        <v>0</v>
      </c>
      <c r="AP636" s="32">
        <v>51205.919999999998</v>
      </c>
      <c r="AQ636" s="32">
        <v>55414.38</v>
      </c>
      <c r="AR636" s="32">
        <v>55914.48</v>
      </c>
      <c r="AS636" s="32">
        <v>56330.84</v>
      </c>
      <c r="AT636" s="32">
        <v>56802</v>
      </c>
      <c r="AU636" s="32">
        <v>58242.94</v>
      </c>
      <c r="AV636" s="32">
        <v>59719.43</v>
      </c>
      <c r="AW636" s="32">
        <v>68125.42</v>
      </c>
      <c r="AX636" s="32">
        <v>123569</v>
      </c>
      <c r="AY636" s="32">
        <v>129444.74</v>
      </c>
      <c r="AZ636" s="32">
        <v>133897.38</v>
      </c>
      <c r="BA636" s="32">
        <v>140163.72</v>
      </c>
      <c r="BB636" s="32">
        <v>145298.49</v>
      </c>
      <c r="BC636" s="32">
        <v>149979.5</v>
      </c>
      <c r="BD636" s="32">
        <v>147453.66</v>
      </c>
      <c r="BE636" s="32" t="e">
        <f t="array" aca="1" ref="BE636" ca="1">_xludf.XLOOKUP(C636,'PL TOTAL D0'!A:A,'PL TOTAL D0'!C:C,"")</f>
        <v>#NAME?</v>
      </c>
    </row>
    <row r="637" spans="1:57" ht="15" customHeight="1">
      <c r="A637" s="25" t="s">
        <v>17</v>
      </c>
      <c r="B637" s="39" t="s">
        <v>2204</v>
      </c>
      <c r="C637" s="37" t="s">
        <v>2208</v>
      </c>
      <c r="D637" s="7" t="s">
        <v>18</v>
      </c>
      <c r="E637" s="7" t="s">
        <v>19</v>
      </c>
      <c r="F637" s="7" t="s">
        <v>20</v>
      </c>
      <c r="G637" s="7" t="e">
        <f t="shared" ca="1" si="23"/>
        <v>#NAME?</v>
      </c>
      <c r="H637" s="26" t="s">
        <v>170</v>
      </c>
      <c r="I637" s="26" t="s">
        <v>24</v>
      </c>
      <c r="J637" s="7" t="str">
        <f t="shared" si="27"/>
        <v>Sim</v>
      </c>
      <c r="K637" s="27">
        <v>45212</v>
      </c>
      <c r="L637" s="27"/>
      <c r="M637" s="7" t="s">
        <v>23</v>
      </c>
      <c r="N637" s="28">
        <v>1.2E-2</v>
      </c>
      <c r="O637" s="7" t="s">
        <v>24</v>
      </c>
      <c r="P637" s="29">
        <v>0</v>
      </c>
      <c r="Q637" s="30" t="s">
        <v>2206</v>
      </c>
      <c r="R637" s="94"/>
      <c r="S637" s="7" t="s">
        <v>163</v>
      </c>
      <c r="T637" s="7" t="s">
        <v>2207</v>
      </c>
      <c r="U637" s="7" t="s">
        <v>77</v>
      </c>
      <c r="V637" s="26" t="e">
        <f t="shared" ca="1" si="24"/>
        <v>#NAME?</v>
      </c>
      <c r="W637" s="7"/>
      <c r="X637" s="7"/>
      <c r="Y637" s="31" t="s">
        <v>165</v>
      </c>
      <c r="Z637" s="32"/>
      <c r="AA637" s="33">
        <v>45212</v>
      </c>
      <c r="AB637" s="34">
        <v>49075100012679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>
        <v>0</v>
      </c>
      <c r="AP637" s="32">
        <v>54117.31</v>
      </c>
      <c r="AQ637" s="32">
        <v>54555.82</v>
      </c>
      <c r="AR637" s="32">
        <v>64099.99</v>
      </c>
      <c r="AS637" s="32">
        <v>143730.62</v>
      </c>
      <c r="AT637" s="32">
        <v>162158.76999999999</v>
      </c>
      <c r="AU637" s="32">
        <v>173441.07</v>
      </c>
      <c r="AV637" s="32">
        <v>181127.2</v>
      </c>
      <c r="AW637" s="32">
        <v>202441.3</v>
      </c>
      <c r="AX637" s="32">
        <v>206684.7</v>
      </c>
      <c r="AY637" s="32">
        <v>224889.24</v>
      </c>
      <c r="AZ637" s="32">
        <v>230075.41</v>
      </c>
      <c r="BA637" s="32">
        <v>235140.43</v>
      </c>
      <c r="BB637" s="32">
        <v>236788.72</v>
      </c>
      <c r="BC637" s="32">
        <v>239313.77</v>
      </c>
      <c r="BD637" s="32">
        <v>245076.74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17</v>
      </c>
      <c r="B638" s="3" t="s">
        <v>2209</v>
      </c>
      <c r="C638" s="4" t="s">
        <v>2210</v>
      </c>
      <c r="D638" s="7" t="s">
        <v>18</v>
      </c>
      <c r="E638" s="7" t="s">
        <v>42</v>
      </c>
      <c r="F638" s="7" t="s">
        <v>308</v>
      </c>
      <c r="G638" s="7" t="e">
        <f t="shared" ca="1" si="23"/>
        <v>#NAME?</v>
      </c>
      <c r="H638" s="26" t="s">
        <v>179</v>
      </c>
      <c r="I638" s="26" t="s">
        <v>180</v>
      </c>
      <c r="J638" s="7" t="str">
        <f t="shared" si="27"/>
        <v>Não</v>
      </c>
      <c r="K638" s="27">
        <v>45356</v>
      </c>
      <c r="L638" s="27"/>
      <c r="M638" s="7" t="s">
        <v>23</v>
      </c>
      <c r="N638" s="28">
        <v>1.2E-2</v>
      </c>
      <c r="O638" s="7" t="s">
        <v>24</v>
      </c>
      <c r="P638" s="29">
        <v>0</v>
      </c>
      <c r="Q638" s="30"/>
      <c r="R638" s="30"/>
      <c r="S638" s="7" t="s">
        <v>163</v>
      </c>
      <c r="T638" s="6" t="s">
        <v>2211</v>
      </c>
      <c r="U638" s="7" t="s">
        <v>230</v>
      </c>
      <c r="V638" s="26" t="e">
        <f t="shared" ca="1" si="24"/>
        <v>#NAME?</v>
      </c>
      <c r="W638" s="7"/>
      <c r="X638" s="7"/>
      <c r="Y638" s="31" t="s">
        <v>165</v>
      </c>
      <c r="Z638" s="32"/>
      <c r="AA638" s="33">
        <v>45356</v>
      </c>
      <c r="AB638" s="34">
        <v>49075100013871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>
        <v>0</v>
      </c>
      <c r="AZ638" s="32">
        <v>0</v>
      </c>
      <c r="BA638" s="32">
        <v>0</v>
      </c>
      <c r="BB638" s="32">
        <v>0</v>
      </c>
      <c r="BC638" s="32">
        <v>0</v>
      </c>
      <c r="BD638" s="32">
        <v>0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2212</v>
      </c>
      <c r="C639" s="48" t="s">
        <v>2213</v>
      </c>
      <c r="D639" s="7" t="s">
        <v>18</v>
      </c>
      <c r="E639" s="7" t="s">
        <v>19</v>
      </c>
      <c r="F639" s="7" t="s">
        <v>684</v>
      </c>
      <c r="G639" s="7" t="e">
        <f t="shared" ca="1" si="23"/>
        <v>#NAME?</v>
      </c>
      <c r="H639" s="26" t="s">
        <v>170</v>
      </c>
      <c r="I639" s="26" t="s">
        <v>24</v>
      </c>
      <c r="J639" s="7" t="str">
        <f t="shared" si="27"/>
        <v>Não</v>
      </c>
      <c r="K639" s="27">
        <v>45163</v>
      </c>
      <c r="L639" s="27"/>
      <c r="M639" s="7" t="s">
        <v>23</v>
      </c>
      <c r="N639" s="28">
        <v>7.0000000000000001E-3</v>
      </c>
      <c r="O639" s="7" t="s">
        <v>24</v>
      </c>
      <c r="P639" s="29">
        <v>0</v>
      </c>
      <c r="Q639" s="94"/>
      <c r="R639" s="30" t="s">
        <v>1284</v>
      </c>
      <c r="S639" s="7" t="s">
        <v>163</v>
      </c>
      <c r="T639" s="7" t="s">
        <v>2214</v>
      </c>
      <c r="U639" s="7" t="s">
        <v>209</v>
      </c>
      <c r="V639" s="26" t="e">
        <f t="shared" ca="1" si="24"/>
        <v>#NAME?</v>
      </c>
      <c r="W639" s="7"/>
      <c r="X639" s="7"/>
      <c r="Y639" s="31" t="s">
        <v>165</v>
      </c>
      <c r="Z639" s="32"/>
      <c r="AA639" s="33">
        <v>45163</v>
      </c>
      <c r="AB639" s="34">
        <v>49075100011753</v>
      </c>
      <c r="AC639" s="32"/>
      <c r="AD639" s="32"/>
      <c r="AE639" s="32"/>
      <c r="AF639" s="32"/>
      <c r="AG639" s="32"/>
      <c r="AH639" s="32"/>
      <c r="AI639" s="32">
        <v>0</v>
      </c>
      <c r="AJ639" s="32">
        <v>0</v>
      </c>
      <c r="AK639" s="32">
        <v>0</v>
      </c>
      <c r="AL639" s="32">
        <v>0</v>
      </c>
      <c r="AM639" s="32">
        <v>0</v>
      </c>
      <c r="AN639" s="32">
        <v>0</v>
      </c>
      <c r="AO639" s="32">
        <v>0</v>
      </c>
      <c r="AP639" s="32">
        <v>0</v>
      </c>
      <c r="AQ639" s="32">
        <v>0</v>
      </c>
      <c r="AR639" s="32">
        <v>0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2067348.69</v>
      </c>
      <c r="BC639" s="32">
        <v>2168586.12</v>
      </c>
      <c r="BD639" s="32">
        <v>2189862.25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2215</v>
      </c>
      <c r="C640" s="4" t="s">
        <v>2216</v>
      </c>
      <c r="D640" s="7" t="s">
        <v>18</v>
      </c>
      <c r="E640" s="7" t="s">
        <v>32</v>
      </c>
      <c r="F640" s="7" t="s">
        <v>220</v>
      </c>
      <c r="G640" s="7" t="e">
        <f t="shared" ca="1" si="23"/>
        <v>#NAME?</v>
      </c>
      <c r="H640" s="26" t="s">
        <v>170</v>
      </c>
      <c r="I640" s="26" t="s">
        <v>24</v>
      </c>
      <c r="J640" s="7" t="str">
        <f t="shared" si="27"/>
        <v>Não</v>
      </c>
      <c r="K640" s="27">
        <v>45162</v>
      </c>
      <c r="L640" s="27"/>
      <c r="M640" s="7" t="s">
        <v>23</v>
      </c>
      <c r="N640" s="28">
        <v>7.0000000000000001E-3</v>
      </c>
      <c r="O640" s="7" t="s">
        <v>24</v>
      </c>
      <c r="P640" s="29">
        <v>0</v>
      </c>
      <c r="Q640" s="94"/>
      <c r="R640" s="94"/>
      <c r="S640" s="7" t="s">
        <v>163</v>
      </c>
      <c r="T640" s="7" t="s">
        <v>2217</v>
      </c>
      <c r="U640" s="7" t="s">
        <v>42</v>
      </c>
      <c r="V640" s="26" t="e">
        <f t="shared" ca="1" si="24"/>
        <v>#NAME?</v>
      </c>
      <c r="W640" s="7"/>
      <c r="X640" s="7"/>
      <c r="Y640" s="31" t="s">
        <v>165</v>
      </c>
      <c r="Z640" s="32"/>
      <c r="AA640" s="33">
        <v>45162</v>
      </c>
      <c r="AB640" s="34">
        <v>49075100003211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>
        <v>135422.26999999999</v>
      </c>
      <c r="AN640" s="32">
        <v>136497.06</v>
      </c>
      <c r="AO640" s="32">
        <v>137637.89000000001</v>
      </c>
      <c r="AP640" s="32">
        <v>138604.85999999999</v>
      </c>
      <c r="AQ640" s="32">
        <v>139642.28</v>
      </c>
      <c r="AR640" s="32">
        <v>140837.20000000001</v>
      </c>
      <c r="AS640" s="32">
        <v>141885.54999999999</v>
      </c>
      <c r="AT640" s="32">
        <v>142733.51999999999</v>
      </c>
      <c r="AU640" s="32">
        <v>143940.23000000001</v>
      </c>
      <c r="AV640" s="32">
        <v>145046.39999999999</v>
      </c>
      <c r="AW640" s="32">
        <v>146173.6</v>
      </c>
      <c r="AX640" s="32">
        <v>147414.1</v>
      </c>
      <c r="AY640" s="32">
        <v>148114.06</v>
      </c>
      <c r="AZ640" s="32">
        <v>149153.94</v>
      </c>
      <c r="BA640" s="32">
        <v>150607.13</v>
      </c>
      <c r="BB640" s="32">
        <v>151822.79</v>
      </c>
      <c r="BC640" s="32">
        <v>152981.57999999999</v>
      </c>
      <c r="BD640" s="32">
        <v>154521.9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2218</v>
      </c>
      <c r="C641" s="4" t="s">
        <v>2219</v>
      </c>
      <c r="D641" s="7" t="s">
        <v>18</v>
      </c>
      <c r="E641" s="7" t="s">
        <v>42</v>
      </c>
      <c r="F641" s="7" t="s">
        <v>52</v>
      </c>
      <c r="G641" s="7" t="e">
        <f t="shared" ca="1" si="23"/>
        <v>#NAME?</v>
      </c>
      <c r="H641" s="26" t="s">
        <v>170</v>
      </c>
      <c r="I641" s="26" t="s">
        <v>24</v>
      </c>
      <c r="J641" s="7" t="str">
        <f t="shared" si="27"/>
        <v>Não</v>
      </c>
      <c r="K641" s="27">
        <v>45520</v>
      </c>
      <c r="L641" s="27"/>
      <c r="M641" s="7" t="s">
        <v>190</v>
      </c>
      <c r="N641" s="28">
        <v>0</v>
      </c>
      <c r="O641" s="7" t="s">
        <v>24</v>
      </c>
      <c r="P641" s="29">
        <v>0</v>
      </c>
      <c r="Q641" s="94"/>
      <c r="R641" s="94"/>
      <c r="S641" s="7" t="s">
        <v>163</v>
      </c>
      <c r="T641" s="7" t="s">
        <v>2220</v>
      </c>
      <c r="U641" s="7" t="s">
        <v>42</v>
      </c>
      <c r="V641" s="26" t="e">
        <f t="shared" ca="1" si="24"/>
        <v>#NAME?</v>
      </c>
      <c r="W641" s="7"/>
      <c r="X641" s="7" t="s">
        <v>39</v>
      </c>
      <c r="Y641" s="31" t="s">
        <v>279</v>
      </c>
      <c r="Z641" s="32"/>
      <c r="AA641" s="32"/>
      <c r="AB641" s="34">
        <v>49075100015619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>
        <v>26591.13</v>
      </c>
      <c r="AZ641" s="32">
        <v>27945.61</v>
      </c>
      <c r="BA641" s="32">
        <v>28708.95</v>
      </c>
      <c r="BB641" s="32">
        <v>29098.31</v>
      </c>
      <c r="BC641" s="32">
        <v>30063.599999999999</v>
      </c>
      <c r="BD641" s="32">
        <v>31275.16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2221</v>
      </c>
      <c r="C642" s="4" t="s">
        <v>2222</v>
      </c>
      <c r="D642" s="7" t="s">
        <v>18</v>
      </c>
      <c r="E642" s="7" t="s">
        <v>42</v>
      </c>
      <c r="F642" s="7" t="s">
        <v>90</v>
      </c>
      <c r="G642" s="7" t="e">
        <f t="shared" ca="1" si="23"/>
        <v>#NAME?</v>
      </c>
      <c r="H642" s="26" t="s">
        <v>161</v>
      </c>
      <c r="I642" s="26" t="s">
        <v>24</v>
      </c>
      <c r="J642" s="7" t="str">
        <f t="shared" si="27"/>
        <v>Não</v>
      </c>
      <c r="K642" s="27">
        <v>44966</v>
      </c>
      <c r="L642" s="27">
        <v>45119</v>
      </c>
      <c r="M642" s="7" t="s">
        <v>98</v>
      </c>
      <c r="N642" s="28">
        <v>1.2E-2</v>
      </c>
      <c r="O642" s="7" t="s">
        <v>24</v>
      </c>
      <c r="P642" s="29">
        <v>0</v>
      </c>
      <c r="Q642" s="30"/>
      <c r="R642" s="94"/>
      <c r="S642" s="7" t="s">
        <v>163</v>
      </c>
      <c r="T642" s="124" t="s">
        <v>2223</v>
      </c>
      <c r="U642" s="7" t="s">
        <v>42</v>
      </c>
      <c r="V642" s="26" t="e">
        <f t="shared" ca="1" si="24"/>
        <v>#NAME?</v>
      </c>
      <c r="W642" s="7"/>
      <c r="X642" s="7"/>
      <c r="Y642" s="31"/>
      <c r="Z642" s="32"/>
      <c r="AA642" s="33">
        <v>44966</v>
      </c>
      <c r="AB642" s="34"/>
      <c r="AC642" s="32"/>
      <c r="AD642" s="32"/>
      <c r="AE642" s="32"/>
      <c r="AF642" s="32">
        <v>0</v>
      </c>
      <c r="AG642" s="32">
        <v>423818.64</v>
      </c>
      <c r="AH642" s="32">
        <v>428408.17</v>
      </c>
      <c r="AI642" s="32">
        <v>387469.55</v>
      </c>
      <c r="AJ642" s="32">
        <v>384253.18</v>
      </c>
      <c r="AK642" s="32">
        <v>389699.92</v>
      </c>
      <c r="AL642" s="32">
        <v>0</v>
      </c>
      <c r="AM642" s="32">
        <v>0</v>
      </c>
      <c r="AN642" s="32">
        <v>0</v>
      </c>
      <c r="AO642" s="32">
        <v>0</v>
      </c>
      <c r="AP642" s="32">
        <v>0</v>
      </c>
      <c r="AQ642" s="32">
        <v>0</v>
      </c>
      <c r="AR642" s="32">
        <v>0</v>
      </c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  <c r="AZ642" s="32">
        <v>0</v>
      </c>
      <c r="BA642" s="32">
        <v>0</v>
      </c>
      <c r="BB642" s="32">
        <v>0</v>
      </c>
      <c r="BC642" s="32">
        <v>0</v>
      </c>
      <c r="BD642" s="32">
        <v>0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2224</v>
      </c>
      <c r="C643" s="4" t="s">
        <v>2225</v>
      </c>
      <c r="D643" s="7" t="s">
        <v>18</v>
      </c>
      <c r="E643" s="7" t="s">
        <v>42</v>
      </c>
      <c r="F643" s="7" t="s">
        <v>52</v>
      </c>
      <c r="G643" s="7" t="e">
        <f t="shared" ca="1" si="23"/>
        <v>#NAME?</v>
      </c>
      <c r="H643" s="26" t="s">
        <v>170</v>
      </c>
      <c r="I643" s="26" t="s">
        <v>24</v>
      </c>
      <c r="J643" s="7" t="str">
        <f t="shared" si="27"/>
        <v>Não</v>
      </c>
      <c r="K643" s="27">
        <v>45058</v>
      </c>
      <c r="L643" s="7"/>
      <c r="M643" s="7" t="s">
        <v>23</v>
      </c>
      <c r="N643" s="28">
        <v>1.2E-2</v>
      </c>
      <c r="O643" s="7" t="s">
        <v>24</v>
      </c>
      <c r="P643" s="29">
        <v>0</v>
      </c>
      <c r="Q643" s="94"/>
      <c r="R643" s="94"/>
      <c r="S643" s="7" t="s">
        <v>163</v>
      </c>
      <c r="T643" s="7" t="s">
        <v>2226</v>
      </c>
      <c r="U643" s="7" t="s">
        <v>42</v>
      </c>
      <c r="V643" s="26" t="e">
        <f t="shared" ca="1" si="24"/>
        <v>#NAME?</v>
      </c>
      <c r="W643" s="7"/>
      <c r="X643" s="7"/>
      <c r="Y643" s="31" t="s">
        <v>165</v>
      </c>
      <c r="Z643" s="32"/>
      <c r="AA643" s="33">
        <v>45058</v>
      </c>
      <c r="AB643" s="34">
        <v>49075100008965</v>
      </c>
      <c r="AC643" s="32"/>
      <c r="AD643" s="32"/>
      <c r="AE643" s="32"/>
      <c r="AF643" s="32"/>
      <c r="AG643" s="32"/>
      <c r="AH643" s="32"/>
      <c r="AI643" s="32">
        <v>0</v>
      </c>
      <c r="AJ643" s="32">
        <v>100648.86</v>
      </c>
      <c r="AK643" s="32">
        <v>128229.47</v>
      </c>
      <c r="AL643" s="32">
        <v>134443.75</v>
      </c>
      <c r="AM643" s="32">
        <v>135795.54</v>
      </c>
      <c r="AN643" s="32">
        <v>138609.76999999999</v>
      </c>
      <c r="AO643" s="32">
        <v>240098.9</v>
      </c>
      <c r="AP643" s="32">
        <v>241952.08</v>
      </c>
      <c r="AQ643" s="32">
        <v>256163.08</v>
      </c>
      <c r="AR643" s="32">
        <v>273358.25</v>
      </c>
      <c r="AS643" s="32">
        <v>275768.05</v>
      </c>
      <c r="AT643" s="32">
        <v>323405.42</v>
      </c>
      <c r="AU643" s="32">
        <v>326434.69</v>
      </c>
      <c r="AV643" s="32">
        <v>332681.5</v>
      </c>
      <c r="AW643" s="32">
        <v>335267.59999999998</v>
      </c>
      <c r="AX643" s="32">
        <v>338213.5</v>
      </c>
      <c r="AY643" s="32">
        <v>339974.39</v>
      </c>
      <c r="AZ643" s="32">
        <v>342390.64</v>
      </c>
      <c r="BA643" s="32">
        <v>137530.89000000001</v>
      </c>
      <c r="BB643" s="32">
        <v>238811.98</v>
      </c>
      <c r="BC643" s="32">
        <v>241065.05</v>
      </c>
      <c r="BD643" s="32">
        <v>248563.65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2224</v>
      </c>
      <c r="C644" s="4" t="s">
        <v>2227</v>
      </c>
      <c r="D644" s="7" t="s">
        <v>18</v>
      </c>
      <c r="E644" s="7" t="s">
        <v>42</v>
      </c>
      <c r="F644" s="7" t="s">
        <v>52</v>
      </c>
      <c r="G644" s="7" t="e">
        <f t="shared" ca="1" si="23"/>
        <v>#NAME?</v>
      </c>
      <c r="H644" s="26" t="s">
        <v>170</v>
      </c>
      <c r="I644" s="26" t="s">
        <v>24</v>
      </c>
      <c r="J644" s="7" t="str">
        <f t="shared" si="27"/>
        <v>Não</v>
      </c>
      <c r="K644" s="27">
        <v>45092</v>
      </c>
      <c r="L644" s="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163</v>
      </c>
      <c r="T644" s="7" t="s">
        <v>2226</v>
      </c>
      <c r="U644" s="7" t="s">
        <v>42</v>
      </c>
      <c r="V644" s="26" t="e">
        <f t="shared" ca="1" si="24"/>
        <v>#NAME?</v>
      </c>
      <c r="W644" s="7"/>
      <c r="X644" s="7"/>
      <c r="Y644" s="31" t="s">
        <v>165</v>
      </c>
      <c r="Z644" s="32"/>
      <c r="AA644" s="33">
        <v>45092</v>
      </c>
      <c r="AB644" s="34">
        <v>49075100008401</v>
      </c>
      <c r="AC644" s="32"/>
      <c r="AD644" s="32"/>
      <c r="AE644" s="32"/>
      <c r="AF644" s="32"/>
      <c r="AG644" s="32"/>
      <c r="AH644" s="32"/>
      <c r="AI644" s="32"/>
      <c r="AJ644" s="32"/>
      <c r="AK644" s="32">
        <v>28496.71</v>
      </c>
      <c r="AL644" s="32">
        <v>28441.96</v>
      </c>
      <c r="AM644" s="32">
        <v>28233.84</v>
      </c>
      <c r="AN644" s="32">
        <v>26446.26</v>
      </c>
      <c r="AO644" s="32">
        <v>26423.82</v>
      </c>
      <c r="AP644" s="32">
        <v>26662.78</v>
      </c>
      <c r="AQ644" s="32">
        <v>14483.77</v>
      </c>
      <c r="AR644" s="32">
        <v>14559.84</v>
      </c>
      <c r="AS644" s="32">
        <v>14628.68</v>
      </c>
      <c r="AT644" s="32">
        <v>14747.84</v>
      </c>
      <c r="AU644" s="32">
        <v>14871.88</v>
      </c>
      <c r="AV644" s="32">
        <v>14894.8</v>
      </c>
      <c r="AW644" s="32">
        <v>14906.08</v>
      </c>
      <c r="AX644" s="32">
        <v>14998.15</v>
      </c>
      <c r="AY644" s="32">
        <v>15053.01</v>
      </c>
      <c r="AZ644" s="32">
        <v>15114.97</v>
      </c>
      <c r="BA644" s="32">
        <v>15258.45</v>
      </c>
      <c r="BB644" s="32">
        <v>15369.19</v>
      </c>
      <c r="BC644" s="32">
        <v>15490.13</v>
      </c>
      <c r="BD644" s="32">
        <v>10596.19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2228</v>
      </c>
      <c r="C645" s="4" t="s">
        <v>2229</v>
      </c>
      <c r="D645" s="7" t="s">
        <v>18</v>
      </c>
      <c r="E645" s="7" t="s">
        <v>32</v>
      </c>
      <c r="F645" s="7" t="s">
        <v>220</v>
      </c>
      <c r="G645" s="7" t="e">
        <f t="shared" ca="1" si="23"/>
        <v>#NAME?</v>
      </c>
      <c r="H645" s="26" t="s">
        <v>170</v>
      </c>
      <c r="I645" s="26" t="s">
        <v>24</v>
      </c>
      <c r="J645" s="7" t="str">
        <f t="shared" si="27"/>
        <v>Não</v>
      </c>
      <c r="K645" s="27">
        <v>45576</v>
      </c>
      <c r="L645" s="7"/>
      <c r="M645" s="7" t="s">
        <v>190</v>
      </c>
      <c r="N645" s="28">
        <v>0</v>
      </c>
      <c r="O645" s="7" t="s">
        <v>24</v>
      </c>
      <c r="P645" s="29">
        <v>0</v>
      </c>
      <c r="Q645" s="94"/>
      <c r="R645" s="94"/>
      <c r="S645" s="7" t="s">
        <v>163</v>
      </c>
      <c r="T645" s="7" t="s">
        <v>2230</v>
      </c>
      <c r="U645" s="7" t="s">
        <v>32</v>
      </c>
      <c r="V645" s="26" t="e">
        <f t="shared" ca="1" si="24"/>
        <v>#NAME?</v>
      </c>
      <c r="W645" s="7"/>
      <c r="X645" s="7" t="s">
        <v>39</v>
      </c>
      <c r="Y645" s="31"/>
      <c r="Z645" s="32"/>
      <c r="AA645" s="35"/>
      <c r="AB645" s="34">
        <v>49075100015899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>
        <v>727.83</v>
      </c>
      <c r="BB645" s="32">
        <v>885.57</v>
      </c>
      <c r="BC645" s="32">
        <v>905.7</v>
      </c>
      <c r="BD645" s="32">
        <v>1210.29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2231</v>
      </c>
      <c r="C646" s="4" t="s">
        <v>2232</v>
      </c>
      <c r="D646" s="7" t="s">
        <v>18</v>
      </c>
      <c r="E646" s="7" t="s">
        <v>42</v>
      </c>
      <c r="F646" s="7" t="s">
        <v>2233</v>
      </c>
      <c r="G646" s="7" t="e">
        <f t="shared" ca="1" si="23"/>
        <v>#NAME?</v>
      </c>
      <c r="H646" s="26" t="s">
        <v>179</v>
      </c>
      <c r="I646" s="26" t="s">
        <v>180</v>
      </c>
      <c r="J646" s="7" t="str">
        <f t="shared" si="27"/>
        <v>Não</v>
      </c>
      <c r="K646" s="27">
        <v>45166</v>
      </c>
      <c r="L646" s="27"/>
      <c r="M646" s="7" t="s">
        <v>221</v>
      </c>
      <c r="N646" s="28">
        <v>1.4999999999999999E-2</v>
      </c>
      <c r="O646" s="7" t="s">
        <v>99</v>
      </c>
      <c r="P646" s="29">
        <v>0.1</v>
      </c>
      <c r="Q646" s="94"/>
      <c r="R646" s="30"/>
      <c r="S646" s="7" t="s">
        <v>163</v>
      </c>
      <c r="T646" s="7" t="s">
        <v>2234</v>
      </c>
      <c r="U646" s="7" t="s">
        <v>92</v>
      </c>
      <c r="V646" s="26" t="e">
        <f t="shared" ca="1" si="24"/>
        <v>#NAME?</v>
      </c>
      <c r="W646" s="7"/>
      <c r="X646" s="7"/>
      <c r="Y646" s="31" t="s">
        <v>165</v>
      </c>
      <c r="Z646" s="32"/>
      <c r="AA646" s="33">
        <v>45166</v>
      </c>
      <c r="AB646" s="34">
        <v>49075100011771</v>
      </c>
      <c r="AC646" s="32"/>
      <c r="AD646" s="32"/>
      <c r="AE646" s="32"/>
      <c r="AF646" s="32"/>
      <c r="AG646" s="32">
        <v>0</v>
      </c>
      <c r="AH646" s="32">
        <v>0</v>
      </c>
      <c r="AI646" s="32">
        <v>0</v>
      </c>
      <c r="AJ646" s="32">
        <v>0</v>
      </c>
      <c r="AK646" s="32">
        <v>0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>
        <v>0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2235</v>
      </c>
      <c r="C647" s="4" t="s">
        <v>2236</v>
      </c>
      <c r="D647" s="7" t="s">
        <v>18</v>
      </c>
      <c r="E647" s="7" t="s">
        <v>32</v>
      </c>
      <c r="F647" s="7" t="s">
        <v>255</v>
      </c>
      <c r="G647" s="7" t="e">
        <f t="shared" ca="1" si="23"/>
        <v>#NAME?</v>
      </c>
      <c r="H647" s="26" t="s">
        <v>179</v>
      </c>
      <c r="I647" s="26" t="s">
        <v>180</v>
      </c>
      <c r="J647" s="7" t="str">
        <f t="shared" si="27"/>
        <v>Não</v>
      </c>
      <c r="K647" s="27">
        <v>45007</v>
      </c>
      <c r="L647" s="7"/>
      <c r="M647" s="7" t="s">
        <v>23</v>
      </c>
      <c r="N647" s="28">
        <v>1.2E-2</v>
      </c>
      <c r="O647" s="7" t="s">
        <v>24</v>
      </c>
      <c r="P647" s="29">
        <v>0</v>
      </c>
      <c r="Q647" s="94"/>
      <c r="R647" s="103" t="s">
        <v>2237</v>
      </c>
      <c r="S647" s="7" t="s">
        <v>163</v>
      </c>
      <c r="T647" s="7" t="s">
        <v>2238</v>
      </c>
      <c r="U647" s="7" t="s">
        <v>32</v>
      </c>
      <c r="V647" s="26" t="e">
        <f t="shared" ca="1" si="24"/>
        <v>#NAME?</v>
      </c>
      <c r="W647" s="7"/>
      <c r="X647" s="7"/>
      <c r="Y647" s="31" t="s">
        <v>165</v>
      </c>
      <c r="Z647" s="32"/>
      <c r="AA647" s="33">
        <v>45007</v>
      </c>
      <c r="AB647" s="34">
        <v>49075100004595</v>
      </c>
      <c r="AC647" s="32"/>
      <c r="AD647" s="32"/>
      <c r="AE647" s="32"/>
      <c r="AF647" s="32"/>
      <c r="AG647" s="32"/>
      <c r="AH647" s="32">
        <v>336439.07</v>
      </c>
      <c r="AI647" s="32">
        <v>338334.87</v>
      </c>
      <c r="AJ647" s="32">
        <v>341698.42</v>
      </c>
      <c r="AK647" s="32">
        <v>344838.06</v>
      </c>
      <c r="AL647" s="32">
        <v>347340.16</v>
      </c>
      <c r="AM647" s="32">
        <v>349927.23</v>
      </c>
      <c r="AN647" s="32">
        <v>348939.08</v>
      </c>
      <c r="AO647" s="32">
        <v>351187.59</v>
      </c>
      <c r="AP647" s="32">
        <v>354202.22</v>
      </c>
      <c r="AQ647" s="32">
        <v>357151.82</v>
      </c>
      <c r="AR647" s="32">
        <v>217220.42</v>
      </c>
      <c r="AS647" s="32">
        <v>191.05</v>
      </c>
      <c r="AT647" s="32">
        <v>73.59</v>
      </c>
      <c r="AU647" s="32">
        <v>93.87</v>
      </c>
      <c r="AV647" s="32">
        <v>93.87</v>
      </c>
      <c r="AW647" s="32">
        <v>94.24</v>
      </c>
      <c r="AX647" s="32">
        <v>94.24</v>
      </c>
      <c r="AY647" s="32">
        <v>94.24</v>
      </c>
      <c r="AZ647" s="32">
        <v>94.24</v>
      </c>
      <c r="BA647" s="32">
        <v>94.24</v>
      </c>
      <c r="BB647" s="32">
        <v>94.24</v>
      </c>
      <c r="BC647" s="32">
        <v>94.24</v>
      </c>
      <c r="BD647" s="32">
        <v>94.24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2235</v>
      </c>
      <c r="C648" s="4" t="s">
        <v>2239</v>
      </c>
      <c r="D648" s="7" t="s">
        <v>18</v>
      </c>
      <c r="E648" s="7" t="s">
        <v>32</v>
      </c>
      <c r="F648" s="7" t="s">
        <v>255</v>
      </c>
      <c r="G648" s="7" t="e">
        <f t="shared" ca="1" si="23"/>
        <v>#NAME?</v>
      </c>
      <c r="H648" s="26" t="s">
        <v>179</v>
      </c>
      <c r="I648" s="26" t="s">
        <v>180</v>
      </c>
      <c r="J648" s="7" t="str">
        <f t="shared" si="27"/>
        <v>Não</v>
      </c>
      <c r="K648" s="27">
        <v>45163</v>
      </c>
      <c r="L648" s="27"/>
      <c r="M648" s="7" t="s">
        <v>281</v>
      </c>
      <c r="N648" s="28">
        <v>2.5000000000000001E-2</v>
      </c>
      <c r="O648" s="7" t="s">
        <v>201</v>
      </c>
      <c r="P648" s="29">
        <v>0.2</v>
      </c>
      <c r="Q648" s="94"/>
      <c r="R648" s="30"/>
      <c r="S648" s="7" t="s">
        <v>163</v>
      </c>
      <c r="T648" s="7" t="s">
        <v>2238</v>
      </c>
      <c r="U648" s="7" t="s">
        <v>32</v>
      </c>
      <c r="V648" s="26" t="e">
        <f t="shared" ca="1" si="24"/>
        <v>#NAME?</v>
      </c>
      <c r="W648" s="7"/>
      <c r="X648" s="7"/>
      <c r="Y648" s="31" t="s">
        <v>165</v>
      </c>
      <c r="Z648" s="32"/>
      <c r="AA648" s="33">
        <v>45163</v>
      </c>
      <c r="AB648" s="34">
        <v>49075100011788</v>
      </c>
      <c r="AC648" s="32"/>
      <c r="AD648" s="32"/>
      <c r="AE648" s="32"/>
      <c r="AF648" s="32"/>
      <c r="AG648" s="32"/>
      <c r="AH648" s="32">
        <v>0</v>
      </c>
      <c r="AI648" s="32">
        <v>0</v>
      </c>
      <c r="AJ648" s="32">
        <v>0</v>
      </c>
      <c r="AK648" s="32">
        <v>0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0</v>
      </c>
      <c r="AR648" s="32">
        <v>0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>
        <v>0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2240</v>
      </c>
      <c r="C649" s="4" t="s">
        <v>2241</v>
      </c>
      <c r="D649" s="7" t="s">
        <v>159</v>
      </c>
      <c r="E649" s="7" t="s">
        <v>32</v>
      </c>
      <c r="F649" s="7" t="s">
        <v>160</v>
      </c>
      <c r="G649" s="7" t="e">
        <f t="shared" ca="1" si="23"/>
        <v>#NAME?</v>
      </c>
      <c r="H649" s="26" t="s">
        <v>161</v>
      </c>
      <c r="I649" s="26" t="s">
        <v>24</v>
      </c>
      <c r="J649" s="7" t="s">
        <v>1273</v>
      </c>
      <c r="K649" s="27">
        <v>45089</v>
      </c>
      <c r="L649" s="27">
        <v>45495</v>
      </c>
      <c r="M649" s="7" t="s">
        <v>2242</v>
      </c>
      <c r="N649" s="28">
        <v>0.01</v>
      </c>
      <c r="O649" s="7" t="s">
        <v>99</v>
      </c>
      <c r="P649" s="29">
        <v>0.1</v>
      </c>
      <c r="Q649" s="94"/>
      <c r="R649" s="30" t="s">
        <v>2243</v>
      </c>
      <c r="S649" s="7" t="s">
        <v>163</v>
      </c>
      <c r="T649" s="7" t="s">
        <v>2244</v>
      </c>
      <c r="U649" s="7"/>
      <c r="V649" s="26" t="e">
        <f t="shared" ca="1" si="24"/>
        <v>#NAME?</v>
      </c>
      <c r="W649" s="7"/>
      <c r="X649" s="7"/>
      <c r="Y649" s="31"/>
      <c r="Z649" s="32"/>
      <c r="AA649" s="33">
        <v>45089</v>
      </c>
      <c r="AB649" s="34">
        <v>49075100013616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>
        <v>1864495.37</v>
      </c>
      <c r="AS649" s="32">
        <v>1871711.17</v>
      </c>
      <c r="AT649" s="32">
        <v>1890115.85</v>
      </c>
      <c r="AU649" s="32">
        <v>1894486.54</v>
      </c>
      <c r="AV649" s="32">
        <v>1903769</v>
      </c>
      <c r="AW649" s="32">
        <v>1917923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2245</v>
      </c>
      <c r="C650" s="4" t="s">
        <v>2246</v>
      </c>
      <c r="D650" s="7" t="s">
        <v>18</v>
      </c>
      <c r="E650" s="7" t="s">
        <v>32</v>
      </c>
      <c r="F650" s="7" t="s">
        <v>220</v>
      </c>
      <c r="G650" s="7" t="e">
        <f t="shared" ca="1" si="23"/>
        <v>#NAME?</v>
      </c>
      <c r="H650" s="26" t="s">
        <v>161</v>
      </c>
      <c r="I650" s="26" t="s">
        <v>24</v>
      </c>
      <c r="J650" s="7" t="str">
        <f t="shared" ref="J650:J714" si="28">IF(Q650=0,"Não","Sim")</f>
        <v>Não</v>
      </c>
      <c r="K650" s="27">
        <v>45029</v>
      </c>
      <c r="L650" s="79">
        <v>45250</v>
      </c>
      <c r="M650" s="7" t="s">
        <v>23</v>
      </c>
      <c r="N650" s="28">
        <v>0.01</v>
      </c>
      <c r="O650" s="7" t="s">
        <v>24</v>
      </c>
      <c r="P650" s="29">
        <v>0</v>
      </c>
      <c r="Q650" s="94"/>
      <c r="R650" s="94"/>
      <c r="S650" s="7" t="s">
        <v>163</v>
      </c>
      <c r="T650" s="7" t="s">
        <v>2247</v>
      </c>
      <c r="U650" s="7" t="s">
        <v>2248</v>
      </c>
      <c r="V650" s="26" t="e">
        <f t="shared" ca="1" si="24"/>
        <v>#NAME?</v>
      </c>
      <c r="W650" s="7"/>
      <c r="X650" s="7"/>
      <c r="Y650" s="31"/>
      <c r="Z650" s="32"/>
      <c r="AA650" s="33">
        <v>45029</v>
      </c>
      <c r="AB650" s="34"/>
      <c r="AC650" s="32"/>
      <c r="AD650" s="32"/>
      <c r="AE650" s="32"/>
      <c r="AF650" s="32"/>
      <c r="AG650" s="32">
        <v>0</v>
      </c>
      <c r="AH650" s="32">
        <v>0</v>
      </c>
      <c r="AI650" s="32">
        <v>5431.76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2249</v>
      </c>
      <c r="C651" s="4" t="s">
        <v>2250</v>
      </c>
      <c r="D651" s="7" t="s">
        <v>18</v>
      </c>
      <c r="E651" s="7" t="s">
        <v>42</v>
      </c>
      <c r="F651" s="7" t="s">
        <v>90</v>
      </c>
      <c r="G651" s="7" t="e">
        <f t="shared" ca="1" si="23"/>
        <v>#NAME?</v>
      </c>
      <c r="H651" s="26" t="s">
        <v>170</v>
      </c>
      <c r="I651" s="26" t="s">
        <v>24</v>
      </c>
      <c r="J651" s="7" t="str">
        <f t="shared" si="28"/>
        <v>Sim</v>
      </c>
      <c r="K651" s="27">
        <v>45005</v>
      </c>
      <c r="L651" s="7"/>
      <c r="M651" s="7" t="s">
        <v>221</v>
      </c>
      <c r="N651" s="28">
        <v>1.4999999999999999E-2</v>
      </c>
      <c r="O651" s="7" t="s">
        <v>99</v>
      </c>
      <c r="P651" s="29">
        <v>0.1</v>
      </c>
      <c r="Q651" s="94" t="s">
        <v>2251</v>
      </c>
      <c r="R651" s="94"/>
      <c r="S651" s="7" t="s">
        <v>163</v>
      </c>
      <c r="T651" s="7" t="s">
        <v>2252</v>
      </c>
      <c r="U651" s="7" t="s">
        <v>42</v>
      </c>
      <c r="V651" s="26" t="e">
        <f t="shared" ca="1" si="24"/>
        <v>#NAME?</v>
      </c>
      <c r="W651" s="7"/>
      <c r="X651" s="7"/>
      <c r="Y651" s="31" t="s">
        <v>165</v>
      </c>
      <c r="Z651" s="32"/>
      <c r="AA651" s="33">
        <v>45005</v>
      </c>
      <c r="AB651" s="34">
        <v>49075100008264</v>
      </c>
      <c r="AC651" s="32"/>
      <c r="AD651" s="32"/>
      <c r="AE651" s="32"/>
      <c r="AF651" s="32"/>
      <c r="AG651" s="32"/>
      <c r="AH651" s="32">
        <v>108824.42</v>
      </c>
      <c r="AI651" s="32">
        <v>47556.19</v>
      </c>
      <c r="AJ651" s="32">
        <v>64503.79</v>
      </c>
      <c r="AK651" s="32">
        <v>66263.149999999994</v>
      </c>
      <c r="AL651" s="32">
        <v>76565.75</v>
      </c>
      <c r="AM651" s="32">
        <v>89589.62</v>
      </c>
      <c r="AN651" s="32">
        <v>103189.25</v>
      </c>
      <c r="AO651" s="32">
        <v>93072.73</v>
      </c>
      <c r="AP651" s="32">
        <v>389160.11</v>
      </c>
      <c r="AQ651" s="32">
        <v>342594.29</v>
      </c>
      <c r="AR651" s="32">
        <v>342970.85</v>
      </c>
      <c r="AS651" s="32">
        <v>324593.25</v>
      </c>
      <c r="AT651" s="32">
        <v>246738.52</v>
      </c>
      <c r="AU651" s="32">
        <v>141034.35</v>
      </c>
      <c r="AV651" s="32">
        <v>35966.39</v>
      </c>
      <c r="AW651" s="32">
        <v>36072.22</v>
      </c>
      <c r="AX651" s="32">
        <v>21213.19</v>
      </c>
      <c r="AY651" s="32">
        <v>13815.12</v>
      </c>
      <c r="AZ651" s="32">
        <v>13853.9</v>
      </c>
      <c r="BA651" s="32">
        <v>13904.99</v>
      </c>
      <c r="BB651" s="32">
        <v>11399.53</v>
      </c>
      <c r="BC651" s="32">
        <v>36527.82</v>
      </c>
      <c r="BD651" s="32">
        <v>33780.94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2253</v>
      </c>
      <c r="C652" s="4" t="s">
        <v>2254</v>
      </c>
      <c r="D652" s="7" t="s">
        <v>18</v>
      </c>
      <c r="E652" s="7" t="s">
        <v>42</v>
      </c>
      <c r="F652" s="7" t="s">
        <v>52</v>
      </c>
      <c r="G652" s="7" t="e">
        <f t="shared" ca="1" si="23"/>
        <v>#NAME?</v>
      </c>
      <c r="H652" s="26" t="s">
        <v>170</v>
      </c>
      <c r="I652" s="26" t="s">
        <v>24</v>
      </c>
      <c r="J652" s="7" t="str">
        <f t="shared" si="28"/>
        <v>Não</v>
      </c>
      <c r="K652" s="27">
        <v>45264</v>
      </c>
      <c r="L652" s="7"/>
      <c r="M652" s="9" t="s">
        <v>49</v>
      </c>
      <c r="N652" s="10">
        <v>0.01</v>
      </c>
      <c r="O652" s="7" t="s">
        <v>24</v>
      </c>
      <c r="P652" s="11">
        <v>0</v>
      </c>
      <c r="Q652" s="94"/>
      <c r="R652" s="30" t="s">
        <v>238</v>
      </c>
      <c r="S652" s="7" t="s">
        <v>163</v>
      </c>
      <c r="T652" s="7" t="s">
        <v>2255</v>
      </c>
      <c r="U652" s="7" t="s">
        <v>42</v>
      </c>
      <c r="V652" s="26" t="e">
        <f t="shared" ca="1" si="24"/>
        <v>#NAME?</v>
      </c>
      <c r="W652" s="7"/>
      <c r="X652" s="7" t="s">
        <v>26</v>
      </c>
      <c r="Y652" s="31" t="s">
        <v>165</v>
      </c>
      <c r="Z652" s="32"/>
      <c r="AA652" s="33">
        <v>45264</v>
      </c>
      <c r="AB652" s="34">
        <v>49075100013020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>
        <v>0</v>
      </c>
      <c r="AQ652" s="32">
        <v>50262.05</v>
      </c>
      <c r="AR652" s="32">
        <v>46968.639999999999</v>
      </c>
      <c r="AS652" s="32">
        <v>47487.64</v>
      </c>
      <c r="AT652" s="32">
        <v>48297.43</v>
      </c>
      <c r="AU652" s="32">
        <v>46293.52</v>
      </c>
      <c r="AV652" s="32">
        <v>45353.05</v>
      </c>
      <c r="AW652" s="32">
        <v>45254.54</v>
      </c>
      <c r="AX652" s="32">
        <v>46308.2</v>
      </c>
      <c r="AY652" s="32">
        <v>46833.16</v>
      </c>
      <c r="AZ652" s="32">
        <v>46175.93</v>
      </c>
      <c r="BA652" s="32">
        <v>44775.83</v>
      </c>
      <c r="BB652" s="32">
        <v>43848.56</v>
      </c>
      <c r="BC652" s="32">
        <v>43272.62</v>
      </c>
      <c r="BD652" s="32">
        <v>43676.7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2253</v>
      </c>
      <c r="C653" s="4" t="s">
        <v>2256</v>
      </c>
      <c r="D653" s="7" t="s">
        <v>18</v>
      </c>
      <c r="E653" s="7" t="s">
        <v>42</v>
      </c>
      <c r="F653" s="7" t="s">
        <v>52</v>
      </c>
      <c r="G653" s="7" t="e">
        <f t="shared" ca="1" si="23"/>
        <v>#NAME?</v>
      </c>
      <c r="H653" s="26" t="s">
        <v>170</v>
      </c>
      <c r="I653" s="26" t="s">
        <v>24</v>
      </c>
      <c r="J653" s="7" t="str">
        <f t="shared" si="28"/>
        <v>Não</v>
      </c>
      <c r="K653" s="27">
        <v>45103</v>
      </c>
      <c r="L653" s="27"/>
      <c r="M653" s="7" t="s">
        <v>23</v>
      </c>
      <c r="N653" s="28">
        <v>1.2E-2</v>
      </c>
      <c r="O653" s="7" t="s">
        <v>24</v>
      </c>
      <c r="P653" s="29">
        <v>0</v>
      </c>
      <c r="Q653" s="94"/>
      <c r="R653" s="94"/>
      <c r="S653" s="7" t="s">
        <v>163</v>
      </c>
      <c r="T653" s="7" t="s">
        <v>2255</v>
      </c>
      <c r="U653" s="7" t="s">
        <v>42</v>
      </c>
      <c r="V653" s="26" t="e">
        <f t="shared" ca="1" si="24"/>
        <v>#NAME?</v>
      </c>
      <c r="W653" s="7"/>
      <c r="X653" s="7"/>
      <c r="Y653" s="31" t="s">
        <v>165</v>
      </c>
      <c r="Z653" s="32"/>
      <c r="AA653" s="33">
        <v>45103</v>
      </c>
      <c r="AB653" s="34">
        <v>49075100007357</v>
      </c>
      <c r="AC653" s="32"/>
      <c r="AD653" s="32"/>
      <c r="AE653" s="32"/>
      <c r="AF653" s="32"/>
      <c r="AG653" s="32"/>
      <c r="AH653" s="32"/>
      <c r="AI653" s="32"/>
      <c r="AJ653" s="32"/>
      <c r="AK653" s="32">
        <v>200323.08</v>
      </c>
      <c r="AL653" s="32">
        <v>202185.21</v>
      </c>
      <c r="AM653" s="32">
        <v>254401.12</v>
      </c>
      <c r="AN653" s="32">
        <v>256470.23</v>
      </c>
      <c r="AO653" s="32">
        <v>258614.98</v>
      </c>
      <c r="AP653" s="32">
        <v>310396.68</v>
      </c>
      <c r="AQ653" s="32">
        <v>312685.08</v>
      </c>
      <c r="AR653" s="32">
        <v>315303.3</v>
      </c>
      <c r="AS653" s="32">
        <v>342539.61</v>
      </c>
      <c r="AT653" s="32">
        <v>394597.36</v>
      </c>
      <c r="AU653" s="32">
        <v>396000.75</v>
      </c>
      <c r="AV653" s="32">
        <v>554884.69999999995</v>
      </c>
      <c r="AW653" s="32">
        <v>566615.4</v>
      </c>
      <c r="AX653" s="32">
        <v>571284.5</v>
      </c>
      <c r="AY653" s="32">
        <v>571108.5</v>
      </c>
      <c r="AZ653" s="32">
        <v>574691.35</v>
      </c>
      <c r="BA653" s="32">
        <v>579845.1</v>
      </c>
      <c r="BB653" s="32">
        <v>584114.56000000006</v>
      </c>
      <c r="BC653" s="32">
        <v>663552.99</v>
      </c>
      <c r="BD653" s="32">
        <v>670041.37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2257</v>
      </c>
      <c r="C654" s="4" t="s">
        <v>2258</v>
      </c>
      <c r="D654" s="7" t="s">
        <v>18</v>
      </c>
      <c r="E654" s="7" t="s">
        <v>32</v>
      </c>
      <c r="F654" s="7" t="s">
        <v>1094</v>
      </c>
      <c r="G654" s="7" t="e">
        <f t="shared" ca="1" si="23"/>
        <v>#NAME?</v>
      </c>
      <c r="H654" s="26" t="s">
        <v>179</v>
      </c>
      <c r="I654" s="26" t="s">
        <v>265</v>
      </c>
      <c r="J654" s="7" t="str">
        <f t="shared" si="28"/>
        <v>Não</v>
      </c>
      <c r="K654" s="27">
        <v>45448</v>
      </c>
      <c r="L654" s="27"/>
      <c r="M654" s="7" t="s">
        <v>393</v>
      </c>
      <c r="N654" s="28">
        <v>7.0000000000000001E-3</v>
      </c>
      <c r="O654" s="7" t="s">
        <v>24</v>
      </c>
      <c r="P654" s="29">
        <v>0</v>
      </c>
      <c r="Q654" s="94"/>
      <c r="R654" s="30"/>
      <c r="S654" s="7" t="s">
        <v>163</v>
      </c>
      <c r="T654" s="7" t="s">
        <v>2259</v>
      </c>
      <c r="U654" s="7" t="s">
        <v>32</v>
      </c>
      <c r="V654" s="26" t="e">
        <f t="shared" ca="1" si="24"/>
        <v>#NAME?</v>
      </c>
      <c r="W654" s="7"/>
      <c r="X654" s="7" t="s">
        <v>26</v>
      </c>
      <c r="Y654" s="31" t="s">
        <v>165</v>
      </c>
      <c r="Z654" s="32"/>
      <c r="AA654" s="33">
        <v>45448</v>
      </c>
      <c r="AB654" s="34">
        <v>49075100015041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>
        <v>11609.16</v>
      </c>
      <c r="AX654" s="32">
        <v>11725.87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2260</v>
      </c>
      <c r="C655" s="4" t="s">
        <v>2261</v>
      </c>
      <c r="D655" s="7" t="s">
        <v>18</v>
      </c>
      <c r="E655" s="7" t="s">
        <v>19</v>
      </c>
      <c r="F655" s="7" t="s">
        <v>20</v>
      </c>
      <c r="G655" s="7" t="e">
        <f t="shared" ca="1" si="23"/>
        <v>#NAME?</v>
      </c>
      <c r="H655" s="26" t="s">
        <v>300</v>
      </c>
      <c r="I655" s="26" t="s">
        <v>24</v>
      </c>
      <c r="J655" s="7" t="str">
        <f t="shared" si="28"/>
        <v>Não</v>
      </c>
      <c r="K655" s="27">
        <v>45685</v>
      </c>
      <c r="L655" s="27"/>
      <c r="M655" s="7" t="s">
        <v>75</v>
      </c>
      <c r="N655" s="28">
        <v>1.2E-2</v>
      </c>
      <c r="O655" s="7" t="s">
        <v>24</v>
      </c>
      <c r="P655" s="29">
        <v>0</v>
      </c>
      <c r="Q655" s="94"/>
      <c r="R655" s="30"/>
      <c r="S655" s="7" t="s">
        <v>163</v>
      </c>
      <c r="T655" s="7" t="s">
        <v>2262</v>
      </c>
      <c r="U655" s="7" t="s">
        <v>77</v>
      </c>
      <c r="V655" s="26" t="e">
        <f t="shared" ca="1" si="24"/>
        <v>#NAME?</v>
      </c>
      <c r="W655" s="7"/>
      <c r="X655" s="7" t="s">
        <v>26</v>
      </c>
      <c r="Y655" s="31"/>
      <c r="Z655" s="32"/>
      <c r="AA655" s="33"/>
      <c r="AB655" s="34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2263</v>
      </c>
      <c r="C656" s="4" t="s">
        <v>2264</v>
      </c>
      <c r="D656" s="7" t="s">
        <v>18</v>
      </c>
      <c r="E656" s="7" t="s">
        <v>42</v>
      </c>
      <c r="F656" s="7" t="s">
        <v>308</v>
      </c>
      <c r="G656" s="7" t="e">
        <f t="shared" ca="1" si="23"/>
        <v>#NAME?</v>
      </c>
      <c r="H656" s="26" t="s">
        <v>179</v>
      </c>
      <c r="I656" s="26" t="s">
        <v>180</v>
      </c>
      <c r="J656" s="7" t="str">
        <f t="shared" si="28"/>
        <v>Não</v>
      </c>
      <c r="K656" s="27">
        <v>45163</v>
      </c>
      <c r="L656" s="27"/>
      <c r="M656" s="7" t="s">
        <v>23</v>
      </c>
      <c r="N656" s="28">
        <v>0.01</v>
      </c>
      <c r="O656" s="7" t="s">
        <v>24</v>
      </c>
      <c r="P656" s="29">
        <v>0</v>
      </c>
      <c r="Q656" s="94"/>
      <c r="R656" s="94"/>
      <c r="S656" s="7" t="s">
        <v>163</v>
      </c>
      <c r="T656" s="7" t="s">
        <v>2265</v>
      </c>
      <c r="U656" s="7" t="s">
        <v>42</v>
      </c>
      <c r="V656" s="26" t="e">
        <f t="shared" ca="1" si="24"/>
        <v>#NAME?</v>
      </c>
      <c r="W656" s="7"/>
      <c r="X656" s="7"/>
      <c r="Y656" s="31" t="s">
        <v>279</v>
      </c>
      <c r="Z656" s="32"/>
      <c r="AA656" s="33">
        <v>45163</v>
      </c>
      <c r="AB656" s="34">
        <v>49075100011801</v>
      </c>
      <c r="AC656" s="32"/>
      <c r="AD656" s="32"/>
      <c r="AE656" s="32">
        <v>51295.86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0</v>
      </c>
      <c r="AM656" s="32">
        <v>0</v>
      </c>
      <c r="AN656" s="32">
        <v>0</v>
      </c>
      <c r="AO656" s="32">
        <v>0</v>
      </c>
      <c r="AP656" s="32">
        <v>0</v>
      </c>
      <c r="AQ656" s="32">
        <v>0</v>
      </c>
      <c r="AR656" s="32">
        <v>0</v>
      </c>
      <c r="AS656" s="32">
        <v>0</v>
      </c>
      <c r="AT656" s="32">
        <v>0</v>
      </c>
      <c r="AU656" s="32">
        <v>0</v>
      </c>
      <c r="AV656" s="32">
        <v>0</v>
      </c>
      <c r="AW656" s="32">
        <v>0</v>
      </c>
      <c r="AX656" s="32">
        <v>0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2266</v>
      </c>
      <c r="C657" s="53" t="s">
        <v>2267</v>
      </c>
      <c r="D657" s="7" t="s">
        <v>18</v>
      </c>
      <c r="E657" s="7" t="s">
        <v>42</v>
      </c>
      <c r="F657" s="7" t="s">
        <v>308</v>
      </c>
      <c r="G657" s="7" t="e">
        <f t="shared" ca="1" si="23"/>
        <v>#NAME?</v>
      </c>
      <c r="H657" s="26" t="s">
        <v>161</v>
      </c>
      <c r="I657" s="26" t="s">
        <v>24</v>
      </c>
      <c r="J657" s="7" t="str">
        <f t="shared" si="28"/>
        <v>Não</v>
      </c>
      <c r="K657" s="27">
        <v>44936</v>
      </c>
      <c r="L657" s="27">
        <v>45433</v>
      </c>
      <c r="M657" s="7" t="s">
        <v>23</v>
      </c>
      <c r="N657" s="28">
        <v>0.01</v>
      </c>
      <c r="O657" s="7" t="s">
        <v>24</v>
      </c>
      <c r="P657" s="29">
        <v>0</v>
      </c>
      <c r="Q657" s="30"/>
      <c r="R657" s="94"/>
      <c r="S657" s="7" t="s">
        <v>163</v>
      </c>
      <c r="T657" s="7" t="s">
        <v>2265</v>
      </c>
      <c r="U657" s="7" t="s">
        <v>42</v>
      </c>
      <c r="V657" s="26" t="e">
        <f t="shared" ca="1" si="24"/>
        <v>#NAME?</v>
      </c>
      <c r="W657" s="7"/>
      <c r="X657" s="7"/>
      <c r="Y657" s="31" t="s">
        <v>279</v>
      </c>
      <c r="Z657" s="32"/>
      <c r="AA657" s="33">
        <v>44936</v>
      </c>
      <c r="AB657" s="34">
        <v>49075100012687</v>
      </c>
      <c r="AC657" s="32"/>
      <c r="AD657" s="32"/>
      <c r="AE657" s="32"/>
      <c r="AF657" s="32">
        <v>172068.9</v>
      </c>
      <c r="AG657" s="32">
        <v>173538.72</v>
      </c>
      <c r="AH657" s="32">
        <v>120603.37</v>
      </c>
      <c r="AI657" s="32">
        <v>141559.66</v>
      </c>
      <c r="AJ657" s="32">
        <v>147998.45000000001</v>
      </c>
      <c r="AK657" s="32">
        <v>149308.13</v>
      </c>
      <c r="AL657" s="32">
        <v>150534.88</v>
      </c>
      <c r="AM657" s="32">
        <v>181945.64</v>
      </c>
      <c r="AN657" s="32">
        <v>77673.740000000005</v>
      </c>
      <c r="AO657" s="32">
        <v>78274.95</v>
      </c>
      <c r="AP657" s="32">
        <v>78830.87</v>
      </c>
      <c r="AQ657" s="32">
        <v>79432.929999999993</v>
      </c>
      <c r="AR657" s="32">
        <v>80159.88</v>
      </c>
      <c r="AS657" s="32">
        <v>29814.84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2268</v>
      </c>
      <c r="C658" s="53" t="s">
        <v>2269</v>
      </c>
      <c r="D658" s="7" t="s">
        <v>18</v>
      </c>
      <c r="E658" s="7" t="s">
        <v>42</v>
      </c>
      <c r="F658" s="7" t="s">
        <v>52</v>
      </c>
      <c r="G658" s="7" t="e">
        <f t="shared" ca="1" si="23"/>
        <v>#NAME?</v>
      </c>
      <c r="H658" s="26" t="s">
        <v>170</v>
      </c>
      <c r="I658" s="26" t="s">
        <v>24</v>
      </c>
      <c r="J658" s="7" t="str">
        <f t="shared" si="28"/>
        <v>Sim</v>
      </c>
      <c r="K658" s="27">
        <v>45460</v>
      </c>
      <c r="L658" s="27"/>
      <c r="M658" s="7" t="s">
        <v>23</v>
      </c>
      <c r="N658" s="28">
        <v>1.2E-2</v>
      </c>
      <c r="O658" s="7" t="s">
        <v>24</v>
      </c>
      <c r="P658" s="29">
        <v>0</v>
      </c>
      <c r="Q658" s="30" t="s">
        <v>2270</v>
      </c>
      <c r="R658" s="94"/>
      <c r="S658" s="7" t="s">
        <v>163</v>
      </c>
      <c r="T658" s="7" t="s">
        <v>2271</v>
      </c>
      <c r="U658" s="7" t="s">
        <v>42</v>
      </c>
      <c r="V658" s="26" t="e">
        <f t="shared" ca="1" si="24"/>
        <v>#NAME?</v>
      </c>
      <c r="W658" s="7"/>
      <c r="X658" s="7" t="s">
        <v>26</v>
      </c>
      <c r="Y658" s="31" t="s">
        <v>165</v>
      </c>
      <c r="Z658" s="32"/>
      <c r="AA658" s="33">
        <v>45460</v>
      </c>
      <c r="AB658" s="34">
        <v>49075100015163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>
        <v>147978.20000000001</v>
      </c>
      <c r="AX658" s="32">
        <v>243732.3</v>
      </c>
      <c r="AY658" s="32">
        <v>245865.18</v>
      </c>
      <c r="AZ658" s="32">
        <v>247604.43</v>
      </c>
      <c r="BA658" s="32">
        <v>249926.12</v>
      </c>
      <c r="BB658" s="32">
        <v>251550.17</v>
      </c>
      <c r="BC658" s="32">
        <v>253489.7</v>
      </c>
      <c r="BD658" s="32">
        <v>255818.99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2272</v>
      </c>
      <c r="C659" s="53" t="s">
        <v>2273</v>
      </c>
      <c r="D659" s="7" t="s">
        <v>81</v>
      </c>
      <c r="E659" s="7" t="s">
        <v>32</v>
      </c>
      <c r="F659" s="7" t="s">
        <v>2274</v>
      </c>
      <c r="G659" s="7" t="e">
        <f t="shared" ca="1" si="23"/>
        <v>#NAME?</v>
      </c>
      <c r="H659" s="26" t="s">
        <v>300</v>
      </c>
      <c r="I659" s="26" t="s">
        <v>24</v>
      </c>
      <c r="J659" s="7" t="str">
        <f t="shared" si="28"/>
        <v>Não</v>
      </c>
      <c r="K659" s="27">
        <v>45695</v>
      </c>
      <c r="L659" s="27"/>
      <c r="M659" s="7" t="s">
        <v>23</v>
      </c>
      <c r="N659" s="28">
        <v>8.0000000000000002E-3</v>
      </c>
      <c r="O659" s="7" t="s">
        <v>24</v>
      </c>
      <c r="P659" s="29">
        <v>0</v>
      </c>
      <c r="Q659" s="30"/>
      <c r="R659" s="94"/>
      <c r="S659" s="7" t="s">
        <v>163</v>
      </c>
      <c r="T659" s="7" t="s">
        <v>2275</v>
      </c>
      <c r="U659" s="7" t="s">
        <v>32</v>
      </c>
      <c r="V659" s="26" t="e">
        <f t="shared" ca="1" si="24"/>
        <v>#NAME?</v>
      </c>
      <c r="W659" s="7"/>
      <c r="X659" s="7" t="s">
        <v>39</v>
      </c>
      <c r="Y659" s="31"/>
      <c r="Z659" s="32"/>
      <c r="AA659" s="33"/>
      <c r="AB659" s="34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177" t="s">
        <v>2276</v>
      </c>
      <c r="C660" s="146" t="s">
        <v>2277</v>
      </c>
      <c r="D660" s="7" t="s">
        <v>18</v>
      </c>
      <c r="E660" s="7" t="s">
        <v>42</v>
      </c>
      <c r="F660" s="7" t="s">
        <v>48</v>
      </c>
      <c r="G660" s="7" t="e">
        <f t="shared" ca="1" si="23"/>
        <v>#NAME?</v>
      </c>
      <c r="H660" s="26" t="s">
        <v>179</v>
      </c>
      <c r="I660" s="26" t="s">
        <v>245</v>
      </c>
      <c r="J660" s="7" t="str">
        <f t="shared" si="28"/>
        <v>Não</v>
      </c>
      <c r="K660" s="27">
        <v>45163</v>
      </c>
      <c r="L660" s="27"/>
      <c r="M660" s="7" t="s">
        <v>221</v>
      </c>
      <c r="N660" s="28">
        <v>1.4999999999999999E-2</v>
      </c>
      <c r="O660" s="7" t="s">
        <v>99</v>
      </c>
      <c r="P660" s="29">
        <v>0.1</v>
      </c>
      <c r="Q660" s="94"/>
      <c r="R660" s="94"/>
      <c r="S660" s="7" t="s">
        <v>163</v>
      </c>
      <c r="T660" s="7" t="s">
        <v>2278</v>
      </c>
      <c r="U660" s="7" t="s">
        <v>42</v>
      </c>
      <c r="V660" s="26" t="e">
        <f t="shared" ca="1" si="24"/>
        <v>#NAME?</v>
      </c>
      <c r="W660" s="7"/>
      <c r="X660" s="7"/>
      <c r="Y660" s="31" t="s">
        <v>165</v>
      </c>
      <c r="Z660" s="32"/>
      <c r="AA660" s="33">
        <v>45163</v>
      </c>
      <c r="AB660" s="34">
        <v>49075100011818</v>
      </c>
      <c r="AC660" s="32"/>
      <c r="AD660" s="32"/>
      <c r="AE660" s="32"/>
      <c r="AF660" s="32"/>
      <c r="AG660" s="32"/>
      <c r="AH660" s="32">
        <v>0</v>
      </c>
      <c r="AI660" s="32">
        <v>0</v>
      </c>
      <c r="AJ660" s="32">
        <v>0</v>
      </c>
      <c r="AK660" s="32">
        <v>0</v>
      </c>
      <c r="AL660" s="32">
        <v>0</v>
      </c>
      <c r="AM660" s="32">
        <v>0</v>
      </c>
      <c r="AN660" s="32">
        <v>0</v>
      </c>
      <c r="AO660" s="32">
        <v>0</v>
      </c>
      <c r="AP660" s="32">
        <v>0</v>
      </c>
      <c r="AQ660" s="32">
        <v>0</v>
      </c>
      <c r="AR660" s="32">
        <v>0</v>
      </c>
      <c r="AS660" s="32">
        <v>0</v>
      </c>
      <c r="AT660" s="32">
        <v>0</v>
      </c>
      <c r="AU660" s="32">
        <v>0</v>
      </c>
      <c r="AV660" s="32">
        <v>0</v>
      </c>
      <c r="AW660" s="32">
        <v>0</v>
      </c>
      <c r="AX660" s="32">
        <v>0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3" t="s">
        <v>2279</v>
      </c>
      <c r="C661" s="4" t="s">
        <v>2280</v>
      </c>
      <c r="D661" s="7" t="s">
        <v>18</v>
      </c>
      <c r="E661" s="7" t="s">
        <v>19</v>
      </c>
      <c r="F661" s="7" t="s">
        <v>20</v>
      </c>
      <c r="G661" s="7" t="e">
        <f t="shared" ca="1" si="23"/>
        <v>#NAME?</v>
      </c>
      <c r="H661" s="26" t="s">
        <v>170</v>
      </c>
      <c r="I661" s="26" t="s">
        <v>24</v>
      </c>
      <c r="J661" s="7" t="str">
        <f t="shared" si="28"/>
        <v>Não</v>
      </c>
      <c r="K661" s="27">
        <v>45075</v>
      </c>
      <c r="L661" s="7"/>
      <c r="M661" s="7" t="s">
        <v>281</v>
      </c>
      <c r="N661" s="28">
        <v>2.5000000000000001E-2</v>
      </c>
      <c r="O661" s="7" t="s">
        <v>201</v>
      </c>
      <c r="P661" s="29">
        <v>0.2</v>
      </c>
      <c r="Q661" s="94"/>
      <c r="R661" s="94"/>
      <c r="S661" s="7" t="s">
        <v>163</v>
      </c>
      <c r="T661" s="7" t="s">
        <v>2281</v>
      </c>
      <c r="U661" s="7" t="s">
        <v>77</v>
      </c>
      <c r="V661" s="26" t="e">
        <f t="shared" ca="1" si="24"/>
        <v>#NAME?</v>
      </c>
      <c r="W661" s="7"/>
      <c r="X661" s="7"/>
      <c r="Y661" s="31" t="s">
        <v>165</v>
      </c>
      <c r="Z661" s="32"/>
      <c r="AA661" s="33">
        <v>45075</v>
      </c>
      <c r="AB661" s="34">
        <v>49075100007373</v>
      </c>
      <c r="AC661" s="32"/>
      <c r="AD661" s="32"/>
      <c r="AE661" s="32"/>
      <c r="AF661" s="32"/>
      <c r="AG661" s="32"/>
      <c r="AH661" s="32">
        <v>0</v>
      </c>
      <c r="AI661" s="32">
        <v>0</v>
      </c>
      <c r="AJ661" s="32">
        <v>49931.15</v>
      </c>
      <c r="AK661" s="32">
        <v>51939.1</v>
      </c>
      <c r="AL661" s="32">
        <v>57669.29</v>
      </c>
      <c r="AM661" s="32">
        <v>66902.600000000006</v>
      </c>
      <c r="AN661" s="32">
        <v>66641.42</v>
      </c>
      <c r="AO661" s="32">
        <v>68617.759999999995</v>
      </c>
      <c r="AP661" s="32">
        <v>73801.62</v>
      </c>
      <c r="AQ661" s="32">
        <v>82681.06</v>
      </c>
      <c r="AR661" s="32">
        <v>81896.27</v>
      </c>
      <c r="AS661" s="32">
        <v>83029.070000000007</v>
      </c>
      <c r="AT661" s="32">
        <v>89381.9</v>
      </c>
      <c r="AU661" s="32">
        <v>90768.54</v>
      </c>
      <c r="AV661" s="32">
        <v>94097.87</v>
      </c>
      <c r="AW661" s="32">
        <v>94153.82</v>
      </c>
      <c r="AX661" s="32">
        <v>101207.6</v>
      </c>
      <c r="AY661" s="32">
        <v>102324.54</v>
      </c>
      <c r="AZ661" s="32">
        <v>101169.29</v>
      </c>
      <c r="BA661" s="32">
        <v>98688.81</v>
      </c>
      <c r="BB661" s="32">
        <v>96813.7</v>
      </c>
      <c r="BC661" s="32">
        <v>93792.65</v>
      </c>
      <c r="BD661" s="32">
        <v>96691.83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3" t="s">
        <v>2282</v>
      </c>
      <c r="C662" s="4" t="s">
        <v>2283</v>
      </c>
      <c r="D662" s="7" t="s">
        <v>18</v>
      </c>
      <c r="E662" s="7" t="s">
        <v>32</v>
      </c>
      <c r="F662" s="7" t="s">
        <v>1094</v>
      </c>
      <c r="G662" s="7" t="e">
        <f t="shared" ca="1" si="23"/>
        <v>#NAME?</v>
      </c>
      <c r="H662" s="26" t="s">
        <v>179</v>
      </c>
      <c r="I662" s="26" t="s">
        <v>265</v>
      </c>
      <c r="J662" s="7" t="str">
        <f t="shared" si="28"/>
        <v>Não</v>
      </c>
      <c r="K662" s="27">
        <v>45448</v>
      </c>
      <c r="L662" s="7"/>
      <c r="M662" s="7" t="s">
        <v>393</v>
      </c>
      <c r="N662" s="28">
        <v>7.0000000000000001E-3</v>
      </c>
      <c r="O662" s="7" t="s">
        <v>24</v>
      </c>
      <c r="P662" s="29">
        <v>0</v>
      </c>
      <c r="Q662" s="94"/>
      <c r="R662" s="94"/>
      <c r="S662" s="7" t="s">
        <v>163</v>
      </c>
      <c r="T662" s="7" t="s">
        <v>2284</v>
      </c>
      <c r="U662" s="7" t="s">
        <v>32</v>
      </c>
      <c r="V662" s="26" t="e">
        <f t="shared" ca="1" si="24"/>
        <v>#NAME?</v>
      </c>
      <c r="W662" s="7"/>
      <c r="X662" s="7" t="s">
        <v>26</v>
      </c>
      <c r="Y662" s="31" t="s">
        <v>165</v>
      </c>
      <c r="Z662" s="32"/>
      <c r="AA662" s="33">
        <v>45448</v>
      </c>
      <c r="AB662" s="34">
        <v>49075100015031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>
        <v>11609.16</v>
      </c>
      <c r="AX662" s="32">
        <v>11725.87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2285</v>
      </c>
      <c r="C663" s="48" t="s">
        <v>2286</v>
      </c>
      <c r="D663" s="7" t="s">
        <v>18</v>
      </c>
      <c r="E663" s="7" t="s">
        <v>32</v>
      </c>
      <c r="F663" s="7" t="s">
        <v>220</v>
      </c>
      <c r="G663" s="7" t="e">
        <f t="shared" ca="1" si="23"/>
        <v>#NAME?</v>
      </c>
      <c r="H663" s="26" t="s">
        <v>170</v>
      </c>
      <c r="I663" s="26" t="s">
        <v>24</v>
      </c>
      <c r="J663" s="7" t="str">
        <f t="shared" si="28"/>
        <v>Não</v>
      </c>
      <c r="K663" s="27">
        <v>45568</v>
      </c>
      <c r="L663" s="7"/>
      <c r="M663" s="7" t="s">
        <v>23</v>
      </c>
      <c r="N663" s="28">
        <v>1.2E-2</v>
      </c>
      <c r="O663" s="7" t="s">
        <v>24</v>
      </c>
      <c r="P663" s="29">
        <v>0</v>
      </c>
      <c r="Q663" s="143"/>
      <c r="R663" s="94"/>
      <c r="S663" s="7" t="s">
        <v>163</v>
      </c>
      <c r="T663" s="7" t="s">
        <v>2287</v>
      </c>
      <c r="U663" s="7" t="s">
        <v>32</v>
      </c>
      <c r="V663" s="26" t="e">
        <f t="shared" ca="1" si="24"/>
        <v>#NAME?</v>
      </c>
      <c r="W663" s="7"/>
      <c r="X663" s="7" t="s">
        <v>26</v>
      </c>
      <c r="Y663" s="31"/>
      <c r="Z663" s="32"/>
      <c r="AA663" s="32"/>
      <c r="AB663" s="34">
        <v>49075100016062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>
        <v>145011.34</v>
      </c>
      <c r="BB663" s="32">
        <v>146219.68</v>
      </c>
      <c r="BC663" s="32">
        <v>147608.42000000001</v>
      </c>
      <c r="BD663" s="32">
        <v>149073.35999999999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47</v>
      </c>
      <c r="C664" s="48" t="s">
        <v>2288</v>
      </c>
      <c r="D664" s="7" t="s">
        <v>18</v>
      </c>
      <c r="E664" s="7" t="s">
        <v>42</v>
      </c>
      <c r="F664" s="7" t="s">
        <v>48</v>
      </c>
      <c r="G664" s="7" t="e">
        <f t="shared" ca="1" si="23"/>
        <v>#NAME?</v>
      </c>
      <c r="H664" s="26" t="s">
        <v>170</v>
      </c>
      <c r="I664" s="26" t="s">
        <v>24</v>
      </c>
      <c r="J664" s="7" t="str">
        <f t="shared" si="28"/>
        <v>Não</v>
      </c>
      <c r="K664" s="27">
        <v>44958</v>
      </c>
      <c r="L664" s="7"/>
      <c r="M664" s="7" t="s">
        <v>23</v>
      </c>
      <c r="N664" s="28">
        <v>7.0000000000000001E-3</v>
      </c>
      <c r="O664" s="7" t="s">
        <v>24</v>
      </c>
      <c r="P664" s="29">
        <v>0</v>
      </c>
      <c r="Q664" s="143"/>
      <c r="R664" s="94"/>
      <c r="S664" s="7" t="s">
        <v>207</v>
      </c>
      <c r="T664" s="7" t="s">
        <v>2289</v>
      </c>
      <c r="U664" s="7" t="s">
        <v>42</v>
      </c>
      <c r="V664" s="26" t="e">
        <f t="shared" ca="1" si="24"/>
        <v>#NAME?</v>
      </c>
      <c r="W664" s="7"/>
      <c r="X664" s="7"/>
      <c r="Y664" s="31" t="s">
        <v>489</v>
      </c>
      <c r="Z664" s="32"/>
      <c r="AA664" s="33">
        <v>44958</v>
      </c>
      <c r="AB664" s="34">
        <v>49075100006628</v>
      </c>
      <c r="AC664" s="32"/>
      <c r="AD664" s="32"/>
      <c r="AE664" s="32"/>
      <c r="AF664" s="32">
        <v>0</v>
      </c>
      <c r="AG664" s="32">
        <v>2977311.65</v>
      </c>
      <c r="AH664" s="32">
        <v>1365838.92</v>
      </c>
      <c r="AI664" s="32">
        <v>1374697.27</v>
      </c>
      <c r="AJ664" s="32">
        <v>1389671.12</v>
      </c>
      <c r="AK664" s="32">
        <v>1402232.72</v>
      </c>
      <c r="AL664" s="32">
        <v>1409788.24</v>
      </c>
      <c r="AM664" s="32">
        <v>1422979.54</v>
      </c>
      <c r="AN664" s="32">
        <v>1434733.03</v>
      </c>
      <c r="AO664" s="32">
        <v>1447073.51</v>
      </c>
      <c r="AP664" s="32">
        <v>1458586.15</v>
      </c>
      <c r="AQ664" s="32">
        <v>1470626.55</v>
      </c>
      <c r="AR664" s="32">
        <v>1483501.85</v>
      </c>
      <c r="AS664" s="32">
        <v>1790089.98</v>
      </c>
      <c r="AT664" s="32">
        <v>1806232.88</v>
      </c>
      <c r="AU664" s="32">
        <v>1805004.82</v>
      </c>
      <c r="AV664" s="32">
        <v>1819494</v>
      </c>
      <c r="AW664" s="32">
        <v>1834511</v>
      </c>
      <c r="AX664" s="32">
        <v>1849257</v>
      </c>
      <c r="AY664" s="32">
        <v>1864967.12</v>
      </c>
      <c r="AZ664" s="32">
        <v>1724552.06</v>
      </c>
      <c r="BA664" s="32">
        <v>1739516.72</v>
      </c>
      <c r="BB664" s="32">
        <v>1649560.58</v>
      </c>
      <c r="BC664" s="32">
        <v>1612009.45</v>
      </c>
      <c r="BD664" s="32">
        <v>1604865.14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3" t="s">
        <v>47</v>
      </c>
      <c r="C665" s="48" t="s">
        <v>2290</v>
      </c>
      <c r="D665" s="7" t="s">
        <v>18</v>
      </c>
      <c r="E665" s="7" t="s">
        <v>42</v>
      </c>
      <c r="F665" s="7" t="s">
        <v>48</v>
      </c>
      <c r="G665" s="7" t="e">
        <f t="shared" ca="1" si="23"/>
        <v>#NAME?</v>
      </c>
      <c r="H665" s="26" t="s">
        <v>170</v>
      </c>
      <c r="I665" s="26" t="s">
        <v>24</v>
      </c>
      <c r="J665" s="7" t="str">
        <f t="shared" si="28"/>
        <v>Não</v>
      </c>
      <c r="K665" s="27">
        <v>44998</v>
      </c>
      <c r="L665" s="7"/>
      <c r="M665" s="7" t="s">
        <v>23</v>
      </c>
      <c r="N665" s="28">
        <v>7.0000000000000001E-3</v>
      </c>
      <c r="O665" s="7" t="s">
        <v>24</v>
      </c>
      <c r="P665" s="29">
        <v>0</v>
      </c>
      <c r="Q665" s="143"/>
      <c r="R665" s="94"/>
      <c r="S665" s="7" t="s">
        <v>207</v>
      </c>
      <c r="T665" s="7" t="s">
        <v>2289</v>
      </c>
      <c r="U665" s="7" t="s">
        <v>42</v>
      </c>
      <c r="V665" s="26" t="e">
        <f t="shared" ca="1" si="24"/>
        <v>#NAME?</v>
      </c>
      <c r="W665" s="7"/>
      <c r="X665" s="7"/>
      <c r="Y665" s="31" t="s">
        <v>489</v>
      </c>
      <c r="Z665" s="32"/>
      <c r="AA665" s="33">
        <v>44998</v>
      </c>
      <c r="AB665" s="34">
        <v>49075100008851</v>
      </c>
      <c r="AC665" s="32"/>
      <c r="AD665" s="32"/>
      <c r="AE665" s="32"/>
      <c r="AF665" s="32">
        <v>0</v>
      </c>
      <c r="AG665" s="32">
        <v>0</v>
      </c>
      <c r="AH665" s="32">
        <v>1643644.34</v>
      </c>
      <c r="AI665" s="32">
        <v>1653139.89</v>
      </c>
      <c r="AJ665" s="32">
        <v>1667434.67</v>
      </c>
      <c r="AK665" s="32">
        <v>1683033.97</v>
      </c>
      <c r="AL665" s="32">
        <v>1694859.99</v>
      </c>
      <c r="AM665" s="32">
        <v>1710534.55</v>
      </c>
      <c r="AN665" s="32">
        <v>1716725.01</v>
      </c>
      <c r="AO665" s="32">
        <v>1732559.45</v>
      </c>
      <c r="AP665" s="32">
        <v>1744628.66</v>
      </c>
      <c r="AQ665" s="32">
        <v>1759607.04</v>
      </c>
      <c r="AR665" s="32">
        <v>1772542.69</v>
      </c>
      <c r="AS665" s="32">
        <v>1786002.2</v>
      </c>
      <c r="AT665" s="32">
        <v>1609197.92</v>
      </c>
      <c r="AU665" s="32">
        <v>1392126.01</v>
      </c>
      <c r="AV665" s="32">
        <v>1397344</v>
      </c>
      <c r="AW665" s="32">
        <v>1409133</v>
      </c>
      <c r="AX665" s="32">
        <v>1421580</v>
      </c>
      <c r="AY665" s="32">
        <v>1431504.89</v>
      </c>
      <c r="AZ665" s="32">
        <v>1442077.92</v>
      </c>
      <c r="BA665" s="32">
        <v>1453611.1</v>
      </c>
      <c r="BB665" s="32">
        <v>1402724.25</v>
      </c>
      <c r="BC665" s="32">
        <v>1412886.02</v>
      </c>
      <c r="BD665" s="32">
        <v>1403982.76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40" t="s">
        <v>2291</v>
      </c>
      <c r="C666" s="93" t="s">
        <v>2292</v>
      </c>
      <c r="D666" s="7" t="s">
        <v>18</v>
      </c>
      <c r="E666" s="7" t="s">
        <v>42</v>
      </c>
      <c r="F666" s="7" t="s">
        <v>52</v>
      </c>
      <c r="G666" s="7" t="e">
        <f t="shared" ca="1" si="23"/>
        <v>#NAME?</v>
      </c>
      <c r="H666" s="26" t="s">
        <v>170</v>
      </c>
      <c r="I666" s="26" t="s">
        <v>24</v>
      </c>
      <c r="J666" s="7" t="str">
        <f t="shared" si="28"/>
        <v>Sim</v>
      </c>
      <c r="K666" s="27">
        <v>45495</v>
      </c>
      <c r="L666" s="7"/>
      <c r="M666" s="7" t="s">
        <v>23</v>
      </c>
      <c r="N666" s="28">
        <v>1.2E-2</v>
      </c>
      <c r="O666" s="7" t="s">
        <v>24</v>
      </c>
      <c r="P666" s="29">
        <v>0</v>
      </c>
      <c r="Q666" s="178" t="s">
        <v>2293</v>
      </c>
      <c r="R666" s="94"/>
      <c r="S666" s="7" t="s">
        <v>163</v>
      </c>
      <c r="T666" s="7" t="s">
        <v>2294</v>
      </c>
      <c r="U666" s="7" t="s">
        <v>42</v>
      </c>
      <c r="V666" s="26" t="e">
        <f t="shared" ca="1" si="24"/>
        <v>#NAME?</v>
      </c>
      <c r="W666" s="7"/>
      <c r="X666" s="7" t="s">
        <v>26</v>
      </c>
      <c r="Y666" s="31" t="s">
        <v>165</v>
      </c>
      <c r="Z666" s="32"/>
      <c r="AA666" s="33">
        <v>45495</v>
      </c>
      <c r="AB666" s="34">
        <v>49075100015481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73594.8</v>
      </c>
      <c r="AY666" s="32">
        <v>266372.96000000002</v>
      </c>
      <c r="AZ666" s="32">
        <v>268551.98</v>
      </c>
      <c r="BA666" s="32">
        <v>290844.23</v>
      </c>
      <c r="BB666" s="32">
        <v>232954.01</v>
      </c>
      <c r="BC666" s="32">
        <v>234311.66</v>
      </c>
      <c r="BD666" s="32">
        <v>240640.25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40" t="s">
        <v>2295</v>
      </c>
      <c r="C667" s="93" t="s">
        <v>2296</v>
      </c>
      <c r="D667" s="7" t="s">
        <v>57</v>
      </c>
      <c r="E667" s="7" t="s">
        <v>32</v>
      </c>
      <c r="F667" s="7" t="s">
        <v>175</v>
      </c>
      <c r="G667" s="7" t="e">
        <f t="shared" ca="1" si="23"/>
        <v>#NAME?</v>
      </c>
      <c r="H667" s="26" t="s">
        <v>170</v>
      </c>
      <c r="I667" s="26" t="s">
        <v>24</v>
      </c>
      <c r="J667" s="7" t="str">
        <f t="shared" si="28"/>
        <v>Não</v>
      </c>
      <c r="K667" s="27">
        <v>45518</v>
      </c>
      <c r="L667" s="7"/>
      <c r="M667" s="7" t="s">
        <v>23</v>
      </c>
      <c r="N667" s="28">
        <v>1.2E-2</v>
      </c>
      <c r="O667" s="7" t="s">
        <v>24</v>
      </c>
      <c r="P667" s="29">
        <v>0</v>
      </c>
      <c r="Q667" s="178"/>
      <c r="R667" s="94"/>
      <c r="S667" s="7" t="s">
        <v>163</v>
      </c>
      <c r="T667" s="7" t="s">
        <v>2297</v>
      </c>
      <c r="U667" s="7" t="s">
        <v>32</v>
      </c>
      <c r="V667" s="26" t="e">
        <f t="shared" ca="1" si="24"/>
        <v>#NAME?</v>
      </c>
      <c r="W667" s="7"/>
      <c r="X667" s="7" t="s">
        <v>26</v>
      </c>
      <c r="Y667" s="31" t="s">
        <v>165</v>
      </c>
      <c r="Z667" s="32"/>
      <c r="AA667" s="32"/>
      <c r="AB667" s="34">
        <v>49075100015627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>
        <v>127511.46</v>
      </c>
      <c r="AZ667" s="32">
        <v>128338.66</v>
      </c>
      <c r="BA667" s="32">
        <v>129363.43</v>
      </c>
      <c r="BB667" s="32">
        <v>130129.56</v>
      </c>
      <c r="BC667" s="32">
        <v>131241.72</v>
      </c>
      <c r="BD667" s="32">
        <v>132309.79999999999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3" t="s">
        <v>2298</v>
      </c>
      <c r="C668" s="4" t="s">
        <v>2299</v>
      </c>
      <c r="D668" s="7" t="s">
        <v>18</v>
      </c>
      <c r="E668" s="7" t="s">
        <v>42</v>
      </c>
      <c r="F668" s="7" t="s">
        <v>308</v>
      </c>
      <c r="G668" s="7" t="e">
        <f t="shared" ca="1" si="23"/>
        <v>#NAME?</v>
      </c>
      <c r="H668" s="26" t="s">
        <v>170</v>
      </c>
      <c r="I668" s="26" t="s">
        <v>24</v>
      </c>
      <c r="J668" s="7" t="str">
        <f t="shared" si="28"/>
        <v>Não</v>
      </c>
      <c r="K668" s="27">
        <v>45028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94"/>
      <c r="R668" s="94"/>
      <c r="S668" s="7" t="s">
        <v>163</v>
      </c>
      <c r="T668" s="7" t="s">
        <v>2300</v>
      </c>
      <c r="U668" s="7" t="s">
        <v>42</v>
      </c>
      <c r="V668" s="26" t="e">
        <f t="shared" ca="1" si="24"/>
        <v>#NAME?</v>
      </c>
      <c r="W668" s="7"/>
      <c r="X668" s="7"/>
      <c r="Y668" s="31" t="s">
        <v>279</v>
      </c>
      <c r="Z668" s="32"/>
      <c r="AA668" s="33">
        <v>45028</v>
      </c>
      <c r="AB668" s="34">
        <v>49075100010072</v>
      </c>
      <c r="AC668" s="32"/>
      <c r="AD668" s="32"/>
      <c r="AE668" s="32"/>
      <c r="AF668" s="32"/>
      <c r="AG668" s="32"/>
      <c r="AH668" s="32"/>
      <c r="AI668" s="32">
        <v>392253.97</v>
      </c>
      <c r="AJ668" s="32">
        <v>396340.75</v>
      </c>
      <c r="AK668" s="32">
        <v>400226.43</v>
      </c>
      <c r="AL668" s="32">
        <v>403716.37</v>
      </c>
      <c r="AM668" s="32">
        <v>407861.72</v>
      </c>
      <c r="AN668" s="32">
        <v>461695.5</v>
      </c>
      <c r="AO668" s="32">
        <v>566451.91</v>
      </c>
      <c r="AP668" s="32">
        <v>570890.03</v>
      </c>
      <c r="AQ668" s="32">
        <v>575596.87</v>
      </c>
      <c r="AR668" s="32">
        <v>578456.36</v>
      </c>
      <c r="AS668" s="32">
        <v>583073.19999999995</v>
      </c>
      <c r="AT668" s="32">
        <v>586787.5</v>
      </c>
      <c r="AU668" s="32">
        <v>591462.15</v>
      </c>
      <c r="AV668" s="32">
        <v>595896.69999999995</v>
      </c>
      <c r="AW668" s="32">
        <v>600624.9</v>
      </c>
      <c r="AX668" s="32">
        <v>605414.9</v>
      </c>
      <c r="AY668" s="32">
        <v>609530.74</v>
      </c>
      <c r="AZ668" s="32">
        <v>612660.23</v>
      </c>
      <c r="BA668" s="32">
        <v>615091.65</v>
      </c>
      <c r="BB668" s="32">
        <v>619745.03</v>
      </c>
      <c r="BC668" s="32">
        <v>623921.03</v>
      </c>
      <c r="BD668" s="32">
        <v>629977.19999999995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3" t="s">
        <v>2301</v>
      </c>
      <c r="C669" s="4" t="s">
        <v>2302</v>
      </c>
      <c r="D669" s="7" t="s">
        <v>18</v>
      </c>
      <c r="E669" s="7" t="s">
        <v>42</v>
      </c>
      <c r="F669" s="7" t="s">
        <v>308</v>
      </c>
      <c r="G669" s="7" t="e">
        <f t="shared" ca="1" si="23"/>
        <v>#NAME?</v>
      </c>
      <c r="H669" s="26" t="s">
        <v>300</v>
      </c>
      <c r="I669" s="26" t="s">
        <v>180</v>
      </c>
      <c r="J669" s="7" t="str">
        <f t="shared" si="28"/>
        <v>Não</v>
      </c>
      <c r="K669" s="27">
        <v>45566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94"/>
      <c r="R669" s="94"/>
      <c r="S669" s="7" t="s">
        <v>207</v>
      </c>
      <c r="T669" s="7" t="s">
        <v>2303</v>
      </c>
      <c r="U669" s="7" t="s">
        <v>42</v>
      </c>
      <c r="V669" s="26" t="e">
        <f t="shared" ca="1" si="24"/>
        <v>#NAME?</v>
      </c>
      <c r="W669" s="7"/>
      <c r="X669" s="7" t="s">
        <v>26</v>
      </c>
      <c r="Y669" s="31"/>
      <c r="Z669" s="32"/>
      <c r="AA669" s="32"/>
      <c r="AB669" s="34">
        <v>49075100015848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>
        <v>0</v>
      </c>
      <c r="BB669" s="32">
        <v>0</v>
      </c>
      <c r="BC669" s="32">
        <v>0</v>
      </c>
      <c r="BD669" s="32">
        <v>0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78" t="s">
        <v>2304</v>
      </c>
      <c r="C670" s="46" t="s">
        <v>2305</v>
      </c>
      <c r="D670" s="7" t="s">
        <v>81</v>
      </c>
      <c r="E670" s="7" t="s">
        <v>19</v>
      </c>
      <c r="F670" s="7" t="s">
        <v>2306</v>
      </c>
      <c r="G670" s="7" t="e">
        <f t="shared" ca="1" si="23"/>
        <v>#NAME?</v>
      </c>
      <c r="H670" s="26" t="s">
        <v>170</v>
      </c>
      <c r="I670" s="26" t="s">
        <v>24</v>
      </c>
      <c r="J670" s="7" t="str">
        <f t="shared" si="28"/>
        <v>Não</v>
      </c>
      <c r="K670" s="27">
        <v>45513</v>
      </c>
      <c r="L670" s="7"/>
      <c r="M670" s="128" t="s">
        <v>221</v>
      </c>
      <c r="N670" s="179">
        <v>1.4999999999999999E-2</v>
      </c>
      <c r="O670" s="180" t="s">
        <v>99</v>
      </c>
      <c r="P670" s="181">
        <v>0.1</v>
      </c>
      <c r="Q670" s="94"/>
      <c r="R670" s="94"/>
      <c r="S670" s="7" t="s">
        <v>163</v>
      </c>
      <c r="T670" s="12" t="s">
        <v>2307</v>
      </c>
      <c r="U670" s="7" t="s">
        <v>209</v>
      </c>
      <c r="V670" s="26" t="e">
        <f t="shared" ca="1" si="24"/>
        <v>#NAME?</v>
      </c>
      <c r="W670" s="7"/>
      <c r="X670" s="7" t="s">
        <v>186</v>
      </c>
      <c r="Y670" s="31" t="s">
        <v>165</v>
      </c>
      <c r="Z670" s="32"/>
      <c r="AA670" s="32"/>
      <c r="AB670" s="34">
        <v>49075100015635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>
        <v>1796879.88</v>
      </c>
      <c r="AZ670" s="32">
        <v>1787625.67</v>
      </c>
      <c r="BA670" s="32">
        <v>1768907.41</v>
      </c>
      <c r="BB670" s="32">
        <v>1751763.87</v>
      </c>
      <c r="BC670" s="32">
        <v>1748172.09</v>
      </c>
      <c r="BD670" s="32">
        <v>1808620.03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78" t="s">
        <v>2304</v>
      </c>
      <c r="C671" s="46" t="s">
        <v>2308</v>
      </c>
      <c r="D671" s="7" t="s">
        <v>81</v>
      </c>
      <c r="E671" s="7" t="s">
        <v>19</v>
      </c>
      <c r="F671" s="7" t="s">
        <v>2306</v>
      </c>
      <c r="G671" s="7" t="e">
        <f t="shared" ca="1" si="23"/>
        <v>#NAME?</v>
      </c>
      <c r="H671" s="26" t="s">
        <v>170</v>
      </c>
      <c r="I671" s="26" t="s">
        <v>24</v>
      </c>
      <c r="J671" s="7" t="str">
        <f t="shared" si="28"/>
        <v>Não</v>
      </c>
      <c r="K671" s="27">
        <v>45513</v>
      </c>
      <c r="L671" s="7"/>
      <c r="M671" s="128" t="s">
        <v>221</v>
      </c>
      <c r="N671" s="179">
        <v>1.4999999999999999E-2</v>
      </c>
      <c r="O671" s="180" t="s">
        <v>99</v>
      </c>
      <c r="P671" s="181">
        <v>0.1</v>
      </c>
      <c r="Q671" s="94"/>
      <c r="R671" s="94"/>
      <c r="S671" s="7" t="s">
        <v>163</v>
      </c>
      <c r="T671" s="12" t="s">
        <v>2307</v>
      </c>
      <c r="U671" s="7" t="s">
        <v>209</v>
      </c>
      <c r="V671" s="26" t="e">
        <f t="shared" ca="1" si="24"/>
        <v>#NAME?</v>
      </c>
      <c r="W671" s="7"/>
      <c r="X671" s="7" t="s">
        <v>186</v>
      </c>
      <c r="Y671" s="31" t="s">
        <v>165</v>
      </c>
      <c r="Z671" s="32"/>
      <c r="AA671" s="32"/>
      <c r="AB671" s="34">
        <v>49075100015651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>
        <v>1709655.37</v>
      </c>
      <c r="AZ671" s="32">
        <v>1695451.33</v>
      </c>
      <c r="BA671" s="32">
        <v>1663130.17</v>
      </c>
      <c r="BB671" s="32">
        <v>1647522.51</v>
      </c>
      <c r="BC671" s="32">
        <v>1635246.75</v>
      </c>
      <c r="BD671" s="32">
        <v>1707128.6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78" t="s">
        <v>2309</v>
      </c>
      <c r="C672" s="46" t="s">
        <v>2310</v>
      </c>
      <c r="D672" s="7" t="s">
        <v>18</v>
      </c>
      <c r="E672" s="7" t="s">
        <v>19</v>
      </c>
      <c r="F672" s="7" t="s">
        <v>72</v>
      </c>
      <c r="G672" s="7" t="e">
        <f t="shared" ca="1" si="23"/>
        <v>#NAME?</v>
      </c>
      <c r="H672" s="26" t="s">
        <v>170</v>
      </c>
      <c r="I672" s="26" t="s">
        <v>24</v>
      </c>
      <c r="J672" s="7" t="str">
        <f t="shared" si="28"/>
        <v>Sim</v>
      </c>
      <c r="K672" s="27">
        <v>45519</v>
      </c>
      <c r="L672" s="7"/>
      <c r="M672" s="128" t="s">
        <v>75</v>
      </c>
      <c r="N672" s="179">
        <v>1.2E-2</v>
      </c>
      <c r="O672" s="180" t="s">
        <v>24</v>
      </c>
      <c r="P672" s="181">
        <v>0</v>
      </c>
      <c r="Q672" s="30" t="s">
        <v>2311</v>
      </c>
      <c r="R672" s="30" t="s">
        <v>1615</v>
      </c>
      <c r="S672" s="7" t="s">
        <v>163</v>
      </c>
      <c r="T672" s="12" t="s">
        <v>2312</v>
      </c>
      <c r="U672" s="7" t="s">
        <v>77</v>
      </c>
      <c r="V672" s="26" t="e">
        <f t="shared" ca="1" si="24"/>
        <v>#NAME?</v>
      </c>
      <c r="W672" s="7"/>
      <c r="X672" s="7" t="s">
        <v>26</v>
      </c>
      <c r="Y672" s="31" t="s">
        <v>279</v>
      </c>
      <c r="Z672" s="32"/>
      <c r="AA672" s="32"/>
      <c r="AB672" s="34">
        <v>49075100015600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>
        <v>1212106.44</v>
      </c>
      <c r="AZ672" s="32">
        <v>1216330.95</v>
      </c>
      <c r="BA672" s="32">
        <v>1203152</v>
      </c>
      <c r="BB672" s="32">
        <v>1124146.22</v>
      </c>
      <c r="BC672" s="32">
        <v>1341848.58</v>
      </c>
      <c r="BD672" s="32">
        <v>1636901.43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8" t="s">
        <v>2313</v>
      </c>
      <c r="C673" s="46" t="s">
        <v>2314</v>
      </c>
      <c r="D673" s="7" t="s">
        <v>18</v>
      </c>
      <c r="E673" s="7" t="s">
        <v>32</v>
      </c>
      <c r="F673" s="7" t="s">
        <v>220</v>
      </c>
      <c r="G673" s="7" t="e">
        <f t="shared" ca="1" si="23"/>
        <v>#NAME?</v>
      </c>
      <c r="H673" s="26" t="s">
        <v>170</v>
      </c>
      <c r="I673" s="26" t="s">
        <v>24</v>
      </c>
      <c r="J673" s="7" t="str">
        <f t="shared" si="28"/>
        <v>Não</v>
      </c>
      <c r="K673" s="27">
        <v>45572</v>
      </c>
      <c r="L673" s="7"/>
      <c r="M673" s="182" t="s">
        <v>521</v>
      </c>
      <c r="N673" s="183">
        <v>8.0000000000000002E-3</v>
      </c>
      <c r="O673" s="171" t="s">
        <v>24</v>
      </c>
      <c r="P673" s="184">
        <v>0</v>
      </c>
      <c r="Q673" s="30"/>
      <c r="R673" s="94"/>
      <c r="S673" s="7" t="s">
        <v>207</v>
      </c>
      <c r="T673" s="12" t="s">
        <v>2315</v>
      </c>
      <c r="U673" s="7" t="s">
        <v>32</v>
      </c>
      <c r="V673" s="26" t="e">
        <f t="shared" ca="1" si="24"/>
        <v>#NAME?</v>
      </c>
      <c r="W673" s="7"/>
      <c r="X673" s="7" t="s">
        <v>39</v>
      </c>
      <c r="Y673" s="31"/>
      <c r="Z673" s="32"/>
      <c r="AA673" s="32"/>
      <c r="AB673" s="34">
        <v>49075100015856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>
        <v>0</v>
      </c>
      <c r="BB673" s="32">
        <v>90598.78</v>
      </c>
      <c r="BC673" s="32">
        <v>91345.16</v>
      </c>
      <c r="BD673" s="32">
        <v>61714.94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3" t="s">
        <v>2316</v>
      </c>
      <c r="C674" s="4" t="s">
        <v>2317</v>
      </c>
      <c r="D674" s="7" t="s">
        <v>18</v>
      </c>
      <c r="E674" s="7" t="s">
        <v>32</v>
      </c>
      <c r="F674" s="7" t="s">
        <v>220</v>
      </c>
      <c r="G674" s="7" t="e">
        <f t="shared" ca="1" si="23"/>
        <v>#NAME?</v>
      </c>
      <c r="H674" s="26" t="s">
        <v>170</v>
      </c>
      <c r="I674" s="26" t="s">
        <v>24</v>
      </c>
      <c r="J674" s="7" t="str">
        <f t="shared" si="28"/>
        <v>Não</v>
      </c>
      <c r="K674" s="27">
        <v>45281</v>
      </c>
      <c r="L674" s="7"/>
      <c r="M674" s="88" t="s">
        <v>221</v>
      </c>
      <c r="N674" s="185">
        <v>0</v>
      </c>
      <c r="O674" s="186" t="s">
        <v>24</v>
      </c>
      <c r="P674" s="187">
        <v>0</v>
      </c>
      <c r="Q674" s="30"/>
      <c r="R674" s="94"/>
      <c r="S674" s="7" t="s">
        <v>163</v>
      </c>
      <c r="T674" s="7" t="s">
        <v>2318</v>
      </c>
      <c r="U674" s="7" t="s">
        <v>32</v>
      </c>
      <c r="V674" s="26" t="e">
        <f t="shared" ca="1" si="24"/>
        <v>#NAME?</v>
      </c>
      <c r="W674" s="7"/>
      <c r="X674" s="7"/>
      <c r="Y674" s="31" t="s">
        <v>165</v>
      </c>
      <c r="Z674" s="32"/>
      <c r="AA674" s="33">
        <v>45281</v>
      </c>
      <c r="AB674" s="34">
        <v>49075100013039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>
        <v>85000</v>
      </c>
      <c r="AR674" s="32">
        <v>87237.52</v>
      </c>
      <c r="AS674" s="32">
        <v>99231.47</v>
      </c>
      <c r="AT674" s="32">
        <v>102513.19</v>
      </c>
      <c r="AU674" s="32">
        <v>102228.44</v>
      </c>
      <c r="AV674" s="32">
        <v>102910.3</v>
      </c>
      <c r="AW674" s="32">
        <v>104683.1</v>
      </c>
      <c r="AX674" s="32">
        <v>106018.6</v>
      </c>
      <c r="AY674" s="32">
        <v>129320.46</v>
      </c>
      <c r="AZ674" s="32">
        <v>129403.07</v>
      </c>
      <c r="BA674" s="32">
        <v>128597.49</v>
      </c>
      <c r="BB674" s="32">
        <v>107965.23</v>
      </c>
      <c r="BC674" s="32">
        <v>108192.56</v>
      </c>
      <c r="BD674" s="32">
        <v>109020.29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61</v>
      </c>
      <c r="C675" s="4" t="s">
        <v>2319</v>
      </c>
      <c r="D675" s="7" t="s">
        <v>18</v>
      </c>
      <c r="E675" s="7" t="s">
        <v>32</v>
      </c>
      <c r="F675" s="7" t="s">
        <v>255</v>
      </c>
      <c r="G675" s="7" t="e">
        <f t="shared" ca="1" si="23"/>
        <v>#NAME?</v>
      </c>
      <c r="H675" s="26" t="s">
        <v>170</v>
      </c>
      <c r="I675" s="26" t="s">
        <v>24</v>
      </c>
      <c r="J675" s="7" t="str">
        <f t="shared" si="28"/>
        <v>Não</v>
      </c>
      <c r="K675" s="27">
        <v>45148</v>
      </c>
      <c r="L675" s="7"/>
      <c r="M675" s="7" t="s">
        <v>281</v>
      </c>
      <c r="N675" s="28">
        <v>2.5000000000000001E-2</v>
      </c>
      <c r="O675" s="7" t="s">
        <v>201</v>
      </c>
      <c r="P675" s="29">
        <v>0.2</v>
      </c>
      <c r="Q675" s="30"/>
      <c r="R675" s="30"/>
      <c r="S675" s="7" t="s">
        <v>163</v>
      </c>
      <c r="T675" s="7" t="s">
        <v>2320</v>
      </c>
      <c r="U675" s="7" t="s">
        <v>32</v>
      </c>
      <c r="V675" s="26" t="e">
        <f t="shared" ca="1" si="24"/>
        <v>#NAME?</v>
      </c>
      <c r="W675" s="7"/>
      <c r="X675" s="7"/>
      <c r="Y675" s="31" t="s">
        <v>165</v>
      </c>
      <c r="Z675" s="32"/>
      <c r="AA675" s="33">
        <v>45148</v>
      </c>
      <c r="AB675" s="34">
        <v>49075100012695</v>
      </c>
      <c r="AC675" s="32"/>
      <c r="AD675" s="32"/>
      <c r="AE675" s="32"/>
      <c r="AF675" s="32"/>
      <c r="AG675" s="32"/>
      <c r="AH675" s="32"/>
      <c r="AI675" s="32"/>
      <c r="AJ675" s="32"/>
      <c r="AK675" s="32">
        <v>0</v>
      </c>
      <c r="AL675" s="32">
        <v>0</v>
      </c>
      <c r="AM675" s="32">
        <v>318190.88</v>
      </c>
      <c r="AN675" s="32">
        <v>310054.34999999998</v>
      </c>
      <c r="AO675" s="32">
        <v>297092.46000000002</v>
      </c>
      <c r="AP675" s="32">
        <v>318723.48</v>
      </c>
      <c r="AQ675" s="32">
        <v>334082.15999999997</v>
      </c>
      <c r="AR675" s="32">
        <v>310728.58</v>
      </c>
      <c r="AS675" s="32">
        <v>314827.38</v>
      </c>
      <c r="AT675" s="32">
        <v>320036.63</v>
      </c>
      <c r="AU675" s="32">
        <v>306215.55</v>
      </c>
      <c r="AV675" s="32">
        <v>295815.90000000002</v>
      </c>
      <c r="AW675" s="32">
        <v>296249.8</v>
      </c>
      <c r="AX675" s="32">
        <v>304374.7</v>
      </c>
      <c r="AY675" s="32">
        <v>310682.96000000002</v>
      </c>
      <c r="AZ675" s="32">
        <v>304457.21999999997</v>
      </c>
      <c r="BA675" s="32">
        <v>291430.67</v>
      </c>
      <c r="BB675" s="32">
        <v>281504.59999999998</v>
      </c>
      <c r="BC675" s="32">
        <v>272930.26</v>
      </c>
      <c r="BD675" s="32">
        <v>281372.98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2321</v>
      </c>
      <c r="C676" s="4" t="s">
        <v>2322</v>
      </c>
      <c r="D676" s="7" t="s">
        <v>18</v>
      </c>
      <c r="E676" s="7" t="s">
        <v>32</v>
      </c>
      <c r="F676" s="7" t="s">
        <v>255</v>
      </c>
      <c r="G676" s="7" t="e">
        <f t="shared" ca="1" si="23"/>
        <v>#NAME?</v>
      </c>
      <c r="H676" s="26" t="s">
        <v>170</v>
      </c>
      <c r="I676" s="26" t="s">
        <v>24</v>
      </c>
      <c r="J676" s="7" t="str">
        <f t="shared" si="28"/>
        <v>Sim</v>
      </c>
      <c r="K676" s="27">
        <v>44986</v>
      </c>
      <c r="L676" s="7"/>
      <c r="M676" s="7" t="s">
        <v>23</v>
      </c>
      <c r="N676" s="28">
        <v>1.2E-2</v>
      </c>
      <c r="O676" s="7" t="s">
        <v>24</v>
      </c>
      <c r="P676" s="29">
        <v>0</v>
      </c>
      <c r="Q676" s="30" t="s">
        <v>2323</v>
      </c>
      <c r="R676" s="30"/>
      <c r="S676" s="7" t="s">
        <v>163</v>
      </c>
      <c r="T676" s="7" t="s">
        <v>2320</v>
      </c>
      <c r="U676" s="7" t="s">
        <v>32</v>
      </c>
      <c r="V676" s="26" t="e">
        <f t="shared" ca="1" si="24"/>
        <v>#NAME?</v>
      </c>
      <c r="W676" s="7"/>
      <c r="X676" s="7"/>
      <c r="Y676" s="31" t="s">
        <v>165</v>
      </c>
      <c r="Z676" s="32"/>
      <c r="AA676" s="33">
        <v>44986</v>
      </c>
      <c r="AB676" s="34">
        <v>49075100010201</v>
      </c>
      <c r="AC676" s="32"/>
      <c r="AD676" s="32"/>
      <c r="AE676" s="32"/>
      <c r="AF676" s="32"/>
      <c r="AG676" s="32">
        <v>0</v>
      </c>
      <c r="AH676" s="32">
        <v>1309680.3400000001</v>
      </c>
      <c r="AI676" s="32">
        <v>1304279.67</v>
      </c>
      <c r="AJ676" s="32">
        <v>1297521.3</v>
      </c>
      <c r="AK676" s="32">
        <v>1306782.92</v>
      </c>
      <c r="AL676" s="32">
        <v>1317426.1499999999</v>
      </c>
      <c r="AM676" s="32">
        <v>1278216.1100000001</v>
      </c>
      <c r="AN676" s="32">
        <v>1271481.07</v>
      </c>
      <c r="AO676" s="32">
        <v>1265269.8799999999</v>
      </c>
      <c r="AP676" s="32">
        <v>1268143.8700000001</v>
      </c>
      <c r="AQ676" s="32">
        <v>1279049.4099999999</v>
      </c>
      <c r="AR676" s="32">
        <v>1280757.5</v>
      </c>
      <c r="AS676" s="32">
        <v>1285143.8</v>
      </c>
      <c r="AT676" s="32">
        <v>1289543.74</v>
      </c>
      <c r="AU676" s="32">
        <v>1297114.6299999999</v>
      </c>
      <c r="AV676" s="32">
        <v>1293053</v>
      </c>
      <c r="AW676" s="32">
        <v>1301626</v>
      </c>
      <c r="AX676" s="32">
        <v>1310951</v>
      </c>
      <c r="AY676" s="32">
        <v>1312404.8</v>
      </c>
      <c r="AZ676" s="32">
        <v>1476230.75</v>
      </c>
      <c r="BA676" s="32">
        <v>1720123</v>
      </c>
      <c r="BB676" s="32">
        <v>1398705.2</v>
      </c>
      <c r="BC676" s="32">
        <v>1488650.96</v>
      </c>
      <c r="BD676" s="32">
        <v>1476565.36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14" t="s">
        <v>50</v>
      </c>
      <c r="C677" s="4" t="s">
        <v>2324</v>
      </c>
      <c r="D677" s="7" t="s">
        <v>18</v>
      </c>
      <c r="E677" s="7" t="s">
        <v>42</v>
      </c>
      <c r="F677" s="7" t="s">
        <v>48</v>
      </c>
      <c r="G677" s="7" t="e">
        <f t="shared" ca="1" si="23"/>
        <v>#NAME?</v>
      </c>
      <c r="H677" s="26" t="s">
        <v>170</v>
      </c>
      <c r="I677" s="26" t="s">
        <v>24</v>
      </c>
      <c r="J677" s="7" t="str">
        <f t="shared" si="28"/>
        <v>Sim</v>
      </c>
      <c r="K677" s="27">
        <v>45058</v>
      </c>
      <c r="L677" s="7"/>
      <c r="M677" s="7" t="s">
        <v>23</v>
      </c>
      <c r="N677" s="28">
        <v>8.0000000000000002E-3</v>
      </c>
      <c r="O677" s="7" t="s">
        <v>24</v>
      </c>
      <c r="P677" s="29">
        <v>0</v>
      </c>
      <c r="Q677" s="30" t="s">
        <v>2325</v>
      </c>
      <c r="R677" s="94"/>
      <c r="S677" s="7" t="s">
        <v>207</v>
      </c>
      <c r="T677" s="7" t="s">
        <v>2326</v>
      </c>
      <c r="U677" s="7" t="s">
        <v>42</v>
      </c>
      <c r="V677" s="26" t="e">
        <f t="shared" ca="1" si="24"/>
        <v>#NAME?</v>
      </c>
      <c r="W677" s="7"/>
      <c r="X677" s="7"/>
      <c r="Y677" s="31" t="s">
        <v>279</v>
      </c>
      <c r="Z677" s="32"/>
      <c r="AA677" s="33">
        <v>45058</v>
      </c>
      <c r="AB677" s="34">
        <v>49075100009066</v>
      </c>
      <c r="AC677" s="32"/>
      <c r="AD677" s="32"/>
      <c r="AE677" s="32"/>
      <c r="AF677" s="32"/>
      <c r="AG677" s="32"/>
      <c r="AH677" s="32"/>
      <c r="AI677" s="32">
        <v>0</v>
      </c>
      <c r="AJ677" s="32">
        <v>917050.58</v>
      </c>
      <c r="AK677" s="32">
        <v>921849.32</v>
      </c>
      <c r="AL677" s="32">
        <v>925915.22</v>
      </c>
      <c r="AM677" s="32">
        <v>932372.26</v>
      </c>
      <c r="AN677" s="32">
        <v>938332.24</v>
      </c>
      <c r="AO677" s="32">
        <v>946137.88</v>
      </c>
      <c r="AP677" s="32">
        <v>951998.3</v>
      </c>
      <c r="AQ677" s="32">
        <v>959427.1</v>
      </c>
      <c r="AR677" s="32">
        <v>966990.1</v>
      </c>
      <c r="AS677" s="32">
        <v>973392.74</v>
      </c>
      <c r="AT677" s="32">
        <v>977995.99</v>
      </c>
      <c r="AU677" s="32">
        <v>985720.73</v>
      </c>
      <c r="AV677" s="32">
        <v>993183.8</v>
      </c>
      <c r="AW677" s="32">
        <v>997112.5</v>
      </c>
      <c r="AX677" s="32">
        <v>1102114</v>
      </c>
      <c r="AY677" s="32">
        <v>1519351.89</v>
      </c>
      <c r="AZ677" s="32">
        <v>1707715.02</v>
      </c>
      <c r="BA677" s="32">
        <v>1723439.14</v>
      </c>
      <c r="BB677" s="32">
        <v>1735057.2</v>
      </c>
      <c r="BC677" s="32">
        <v>1949465.39</v>
      </c>
      <c r="BD677" s="32">
        <v>1966968.38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" t="s">
        <v>2327</v>
      </c>
      <c r="C678" s="4" t="s">
        <v>2328</v>
      </c>
      <c r="D678" s="7" t="s">
        <v>18</v>
      </c>
      <c r="E678" s="7" t="s">
        <v>42</v>
      </c>
      <c r="F678" s="7" t="s">
        <v>90</v>
      </c>
      <c r="G678" s="7" t="e">
        <f t="shared" ca="1" si="23"/>
        <v>#NAME?</v>
      </c>
      <c r="H678" s="26" t="s">
        <v>179</v>
      </c>
      <c r="I678" s="26" t="s">
        <v>180</v>
      </c>
      <c r="J678" s="7" t="str">
        <f t="shared" si="28"/>
        <v>Não</v>
      </c>
      <c r="K678" s="27">
        <v>44973</v>
      </c>
      <c r="L678" s="7"/>
      <c r="M678" s="7" t="s">
        <v>23</v>
      </c>
      <c r="N678" s="28">
        <v>0.01</v>
      </c>
      <c r="O678" s="7" t="s">
        <v>24</v>
      </c>
      <c r="P678" s="29">
        <v>0</v>
      </c>
      <c r="Q678" s="30"/>
      <c r="R678" s="30"/>
      <c r="S678" s="7" t="s">
        <v>163</v>
      </c>
      <c r="T678" s="7" t="s">
        <v>2329</v>
      </c>
      <c r="U678" s="7" t="s">
        <v>42</v>
      </c>
      <c r="V678" s="26" t="e">
        <f t="shared" ca="1" si="24"/>
        <v>#NAME?</v>
      </c>
      <c r="W678" s="7"/>
      <c r="X678" s="7"/>
      <c r="Y678" s="31" t="s">
        <v>165</v>
      </c>
      <c r="Z678" s="32"/>
      <c r="AA678" s="33">
        <v>44973</v>
      </c>
      <c r="AB678" s="34">
        <v>49075100006229</v>
      </c>
      <c r="AC678" s="32"/>
      <c r="AD678" s="32"/>
      <c r="AE678" s="32"/>
      <c r="AF678" s="32"/>
      <c r="AG678" s="32">
        <v>134565.57999999999</v>
      </c>
      <c r="AH678" s="32">
        <v>131030.57</v>
      </c>
      <c r="AI678" s="32">
        <v>131907.25</v>
      </c>
      <c r="AJ678" s="32">
        <v>119165.24</v>
      </c>
      <c r="AK678" s="32">
        <v>121226.11</v>
      </c>
      <c r="AL678" s="32">
        <v>117331.38</v>
      </c>
      <c r="AM678" s="32">
        <v>118898.37</v>
      </c>
      <c r="AN678" s="32">
        <v>119904.59</v>
      </c>
      <c r="AO678" s="32">
        <v>80094.84</v>
      </c>
      <c r="AP678" s="32">
        <v>82181.14</v>
      </c>
      <c r="AQ678" s="32">
        <v>100558.79</v>
      </c>
      <c r="AR678" s="32">
        <v>91388.44</v>
      </c>
      <c r="AS678" s="32">
        <v>87542.720000000001</v>
      </c>
      <c r="AT678" s="32">
        <v>83186.649999999994</v>
      </c>
      <c r="AU678" s="32">
        <v>75175.92</v>
      </c>
      <c r="AV678" s="32">
        <v>69892.570000000007</v>
      </c>
      <c r="AW678" s="32">
        <v>63886.49</v>
      </c>
      <c r="AX678" s="32">
        <v>62723.23</v>
      </c>
      <c r="AY678" s="32">
        <v>6148.7</v>
      </c>
      <c r="AZ678" s="32">
        <v>0</v>
      </c>
      <c r="BA678" s="32">
        <v>0</v>
      </c>
      <c r="BB678" s="32">
        <v>0</v>
      </c>
      <c r="BC678" s="32">
        <v>0.38</v>
      </c>
      <c r="BD678" s="32">
        <v>0.38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9" t="s">
        <v>2330</v>
      </c>
      <c r="C679" s="46" t="s">
        <v>2331</v>
      </c>
      <c r="D679" s="7" t="s">
        <v>41</v>
      </c>
      <c r="E679" s="7" t="s">
        <v>42</v>
      </c>
      <c r="F679" s="7" t="s">
        <v>43</v>
      </c>
      <c r="G679" s="7" t="e">
        <f t="shared" ca="1" si="23"/>
        <v>#NAME?</v>
      </c>
      <c r="H679" s="26" t="s">
        <v>170</v>
      </c>
      <c r="I679" s="26" t="s">
        <v>24</v>
      </c>
      <c r="J679" s="7" t="str">
        <f t="shared" si="28"/>
        <v>Sim</v>
      </c>
      <c r="K679" s="27">
        <v>45337</v>
      </c>
      <c r="L679" s="7"/>
      <c r="M679" s="7" t="s">
        <v>23</v>
      </c>
      <c r="N679" s="28">
        <v>1.2E-2</v>
      </c>
      <c r="O679" s="7" t="s">
        <v>24</v>
      </c>
      <c r="P679" s="29">
        <v>0</v>
      </c>
      <c r="Q679" s="30" t="s">
        <v>2332</v>
      </c>
      <c r="R679" s="30"/>
      <c r="S679" s="7" t="s">
        <v>207</v>
      </c>
      <c r="T679" s="6" t="s">
        <v>2333</v>
      </c>
      <c r="U679" s="7" t="s">
        <v>42</v>
      </c>
      <c r="V679" s="26" t="e">
        <f t="shared" ca="1" si="24"/>
        <v>#NAME?</v>
      </c>
      <c r="W679" s="7"/>
      <c r="X679" s="7"/>
      <c r="Y679" s="31" t="s">
        <v>165</v>
      </c>
      <c r="Z679" s="32"/>
      <c r="AA679" s="33">
        <v>45337</v>
      </c>
      <c r="AB679" s="34">
        <v>49075100013421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>
        <v>0</v>
      </c>
      <c r="AT679" s="32">
        <v>663216.71</v>
      </c>
      <c r="AU679" s="32">
        <v>1510011.53</v>
      </c>
      <c r="AV679" s="32">
        <v>1369361</v>
      </c>
      <c r="AW679" s="32">
        <v>1127466</v>
      </c>
      <c r="AX679" s="32">
        <v>1137459</v>
      </c>
      <c r="AY679" s="32">
        <v>1145593.93</v>
      </c>
      <c r="AZ679" s="32">
        <v>744346.61</v>
      </c>
      <c r="BA679" s="32">
        <v>1353938.2</v>
      </c>
      <c r="BB679" s="32">
        <v>1061369.77</v>
      </c>
      <c r="BC679" s="32">
        <v>760860.1</v>
      </c>
      <c r="BD679" s="32">
        <v>767899.91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2334</v>
      </c>
      <c r="C680" s="4" t="s">
        <v>2335</v>
      </c>
      <c r="D680" s="7" t="s">
        <v>18</v>
      </c>
      <c r="E680" s="7" t="s">
        <v>19</v>
      </c>
      <c r="F680" s="7" t="s">
        <v>72</v>
      </c>
      <c r="G680" s="7" t="e">
        <f t="shared" ca="1" si="23"/>
        <v>#NAME?</v>
      </c>
      <c r="H680" s="26" t="s">
        <v>170</v>
      </c>
      <c r="I680" s="26" t="s">
        <v>24</v>
      </c>
      <c r="J680" s="7" t="str">
        <f t="shared" si="28"/>
        <v>Não</v>
      </c>
      <c r="K680" s="27">
        <v>45163</v>
      </c>
      <c r="L680" s="27"/>
      <c r="M680" s="7" t="s">
        <v>98</v>
      </c>
      <c r="N680" s="28">
        <v>1.2E-2</v>
      </c>
      <c r="O680" s="7" t="s">
        <v>99</v>
      </c>
      <c r="P680" s="29">
        <v>0.1</v>
      </c>
      <c r="Q680" s="94"/>
      <c r="R680" s="30" t="s">
        <v>2336</v>
      </c>
      <c r="S680" s="7" t="s">
        <v>163</v>
      </c>
      <c r="T680" s="7" t="s">
        <v>2337</v>
      </c>
      <c r="U680" s="7" t="s">
        <v>77</v>
      </c>
      <c r="V680" s="26" t="e">
        <f t="shared" ca="1" si="24"/>
        <v>#NAME?</v>
      </c>
      <c r="W680" s="7"/>
      <c r="X680" s="7"/>
      <c r="Y680" s="31" t="s">
        <v>165</v>
      </c>
      <c r="Z680" s="32"/>
      <c r="AA680" s="33">
        <v>45163</v>
      </c>
      <c r="AB680" s="34">
        <v>49075100011826</v>
      </c>
      <c r="AC680" s="32"/>
      <c r="AD680" s="32"/>
      <c r="AE680" s="32"/>
      <c r="AF680" s="32"/>
      <c r="AG680" s="32"/>
      <c r="AH680" s="32"/>
      <c r="AI680" s="32">
        <v>0</v>
      </c>
      <c r="AJ680" s="32">
        <v>0</v>
      </c>
      <c r="AK680" s="32">
        <v>0</v>
      </c>
      <c r="AL680" s="32">
        <v>0</v>
      </c>
      <c r="AM680" s="32">
        <v>0</v>
      </c>
      <c r="AN680" s="32">
        <v>0</v>
      </c>
      <c r="AO680" s="32">
        <v>0</v>
      </c>
      <c r="AP680" s="32">
        <v>0</v>
      </c>
      <c r="AQ680" s="32">
        <v>495723.2</v>
      </c>
      <c r="AR680" s="32">
        <v>489036.95</v>
      </c>
      <c r="AS680" s="32">
        <v>492682.44</v>
      </c>
      <c r="AT680" s="32">
        <v>492167.63</v>
      </c>
      <c r="AU680" s="32">
        <v>491926.14</v>
      </c>
      <c r="AV680" s="32">
        <v>491737.7</v>
      </c>
      <c r="AW680" s="32">
        <v>495131.8</v>
      </c>
      <c r="AX680" s="32">
        <v>500785.7</v>
      </c>
      <c r="AY680" s="32">
        <v>505984.56</v>
      </c>
      <c r="AZ680" s="32">
        <v>507348.98</v>
      </c>
      <c r="BA680" s="32">
        <v>508386.76</v>
      </c>
      <c r="BB680" s="32">
        <v>509502.84</v>
      </c>
      <c r="BC680" s="32">
        <v>511315.56</v>
      </c>
      <c r="BD680" s="32">
        <v>516338.69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78</v>
      </c>
      <c r="C681" s="4" t="s">
        <v>79</v>
      </c>
      <c r="D681" s="7" t="s">
        <v>18</v>
      </c>
      <c r="E681" s="7" t="s">
        <v>19</v>
      </c>
      <c r="F681" s="7" t="s">
        <v>72</v>
      </c>
      <c r="G681" s="7" t="e">
        <f t="shared" ca="1" si="23"/>
        <v>#NAME?</v>
      </c>
      <c r="H681" s="26" t="s">
        <v>179</v>
      </c>
      <c r="I681" s="26" t="s">
        <v>613</v>
      </c>
      <c r="J681" s="7" t="str">
        <f t="shared" si="28"/>
        <v>Não</v>
      </c>
      <c r="K681" s="27">
        <v>45021</v>
      </c>
      <c r="L681" s="7"/>
      <c r="M681" s="7" t="s">
        <v>98</v>
      </c>
      <c r="N681" s="55">
        <v>1.2E-2</v>
      </c>
      <c r="O681" s="56" t="s">
        <v>24</v>
      </c>
      <c r="P681" s="57">
        <v>0</v>
      </c>
      <c r="Q681" s="30"/>
      <c r="R681" s="94"/>
      <c r="S681" s="7" t="s">
        <v>163</v>
      </c>
      <c r="T681" s="7" t="s">
        <v>2338</v>
      </c>
      <c r="U681" s="7" t="s">
        <v>77</v>
      </c>
      <c r="V681" s="26" t="e">
        <f t="shared" ca="1" si="24"/>
        <v>#NAME?</v>
      </c>
      <c r="W681" s="7"/>
      <c r="X681" s="7"/>
      <c r="Y681" s="31" t="s">
        <v>165</v>
      </c>
      <c r="Z681" s="32"/>
      <c r="AA681" s="33">
        <v>45021</v>
      </c>
      <c r="AB681" s="34">
        <v>49075100009929</v>
      </c>
      <c r="AC681" s="32"/>
      <c r="AD681" s="32"/>
      <c r="AE681" s="32"/>
      <c r="AF681" s="32"/>
      <c r="AG681" s="32"/>
      <c r="AH681" s="32">
        <v>0</v>
      </c>
      <c r="AI681" s="32">
        <v>177876.97</v>
      </c>
      <c r="AJ681" s="32">
        <v>179377.58</v>
      </c>
      <c r="AK681" s="32">
        <v>181097.77</v>
      </c>
      <c r="AL681" s="32">
        <v>131177.81</v>
      </c>
      <c r="AM681" s="32">
        <v>132234.70000000001</v>
      </c>
      <c r="AN681" s="32">
        <v>132752.76</v>
      </c>
      <c r="AO681" s="32">
        <v>132974.39000000001</v>
      </c>
      <c r="AP681" s="32">
        <v>135260.13</v>
      </c>
      <c r="AQ681" s="32">
        <v>137192.65</v>
      </c>
      <c r="AR681" s="32">
        <v>135840.04999999999</v>
      </c>
      <c r="AS681" s="32">
        <v>136829.17000000001</v>
      </c>
      <c r="AT681" s="32">
        <v>137673.4</v>
      </c>
      <c r="AU681" s="32">
        <v>137534.93</v>
      </c>
      <c r="AV681" s="32">
        <v>137446.5</v>
      </c>
      <c r="AW681" s="32">
        <v>180587.8</v>
      </c>
      <c r="AX681" s="32">
        <v>188128.3</v>
      </c>
      <c r="AY681" s="32">
        <v>190549.05</v>
      </c>
      <c r="AZ681" s="32">
        <v>190000.1</v>
      </c>
      <c r="BA681" s="32">
        <v>188218.43</v>
      </c>
      <c r="BB681" s="32">
        <v>186624.99</v>
      </c>
      <c r="BC681" s="32">
        <v>186915.17</v>
      </c>
      <c r="BD681" s="32">
        <v>188899.78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78</v>
      </c>
      <c r="C682" s="4" t="s">
        <v>2339</v>
      </c>
      <c r="D682" s="7" t="s">
        <v>18</v>
      </c>
      <c r="E682" s="7" t="s">
        <v>19</v>
      </c>
      <c r="F682" s="7" t="s">
        <v>72</v>
      </c>
      <c r="G682" s="7" t="e">
        <f t="shared" ca="1" si="23"/>
        <v>#NAME?</v>
      </c>
      <c r="H682" s="26" t="s">
        <v>179</v>
      </c>
      <c r="I682" s="26" t="s">
        <v>180</v>
      </c>
      <c r="J682" s="7" t="str">
        <f t="shared" si="28"/>
        <v>Não</v>
      </c>
      <c r="K682" s="27">
        <v>45127</v>
      </c>
      <c r="L682" s="27"/>
      <c r="M682" s="7" t="s">
        <v>281</v>
      </c>
      <c r="N682" s="28">
        <v>2.5000000000000001E-2</v>
      </c>
      <c r="O682" s="7" t="s">
        <v>201</v>
      </c>
      <c r="P682" s="29">
        <v>0.2</v>
      </c>
      <c r="Q682" s="30"/>
      <c r="R682" s="143"/>
      <c r="S682" s="7" t="s">
        <v>163</v>
      </c>
      <c r="T682" s="7" t="s">
        <v>2338</v>
      </c>
      <c r="U682" s="7" t="s">
        <v>77</v>
      </c>
      <c r="V682" s="26" t="e">
        <f t="shared" ca="1" si="24"/>
        <v>#NAME?</v>
      </c>
      <c r="W682" s="7"/>
      <c r="X682" s="7"/>
      <c r="Y682" s="31" t="s">
        <v>165</v>
      </c>
      <c r="Z682" s="32"/>
      <c r="AA682" s="33">
        <v>45127</v>
      </c>
      <c r="AB682" s="34">
        <v>49075100008434</v>
      </c>
      <c r="AC682" s="32"/>
      <c r="AD682" s="32"/>
      <c r="AE682" s="32"/>
      <c r="AF682" s="32"/>
      <c r="AG682" s="32"/>
      <c r="AH682" s="32"/>
      <c r="AI682" s="32"/>
      <c r="AJ682" s="32"/>
      <c r="AK682" s="32">
        <v>0</v>
      </c>
      <c r="AL682" s="32">
        <v>50378.93</v>
      </c>
      <c r="AM682" s="32">
        <v>50509.51</v>
      </c>
      <c r="AN682" s="32">
        <v>49400.81</v>
      </c>
      <c r="AO682" s="32">
        <v>47181.15</v>
      </c>
      <c r="AP682" s="32">
        <v>50692.58</v>
      </c>
      <c r="AQ682" s="32">
        <v>53112.44</v>
      </c>
      <c r="AR682" s="32">
        <v>49430.06</v>
      </c>
      <c r="AS682" s="32">
        <v>50112.37</v>
      </c>
      <c r="AT682" s="32">
        <v>50930.79</v>
      </c>
      <c r="AU682" s="32">
        <v>48747.29</v>
      </c>
      <c r="AV682" s="32">
        <v>47179.05</v>
      </c>
      <c r="AW682" s="32">
        <v>5077.9399999999996</v>
      </c>
      <c r="AX682" s="32">
        <v>271.23</v>
      </c>
      <c r="AY682" s="32">
        <v>273.07</v>
      </c>
      <c r="AZ682" s="32">
        <v>273.07</v>
      </c>
      <c r="BA682" s="32">
        <v>273.07</v>
      </c>
      <c r="BB682" s="32">
        <v>273.07</v>
      </c>
      <c r="BC682" s="32">
        <v>273.07</v>
      </c>
      <c r="BD682" s="32">
        <v>55.3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2340</v>
      </c>
      <c r="C683" s="4" t="s">
        <v>2341</v>
      </c>
      <c r="D683" s="7" t="s">
        <v>18</v>
      </c>
      <c r="E683" s="7" t="s">
        <v>32</v>
      </c>
      <c r="F683" s="7" t="s">
        <v>409</v>
      </c>
      <c r="G683" s="7" t="e">
        <f t="shared" ca="1" si="23"/>
        <v>#NAME?</v>
      </c>
      <c r="H683" s="26" t="s">
        <v>161</v>
      </c>
      <c r="I683" s="26" t="s">
        <v>24</v>
      </c>
      <c r="J683" s="7" t="str">
        <f t="shared" si="28"/>
        <v>Não</v>
      </c>
      <c r="K683" s="27">
        <v>45449</v>
      </c>
      <c r="L683" s="27">
        <v>45562</v>
      </c>
      <c r="M683" s="132" t="s">
        <v>2342</v>
      </c>
      <c r="N683" s="188">
        <v>1.0999999999999999E-2</v>
      </c>
      <c r="O683" s="189" t="s">
        <v>99</v>
      </c>
      <c r="P683" s="190">
        <v>0.1</v>
      </c>
      <c r="Q683" s="30"/>
      <c r="R683" s="94"/>
      <c r="S683" s="7" t="s">
        <v>163</v>
      </c>
      <c r="T683" s="7" t="s">
        <v>2343</v>
      </c>
      <c r="U683" s="7" t="s">
        <v>32</v>
      </c>
      <c r="V683" s="26" t="e">
        <f t="shared" ca="1" si="24"/>
        <v>#NAME?</v>
      </c>
      <c r="W683" s="7"/>
      <c r="X683" s="7" t="s">
        <v>26</v>
      </c>
      <c r="Y683" s="31" t="s">
        <v>165</v>
      </c>
      <c r="Z683" s="32"/>
      <c r="AA683" s="33">
        <v>45449</v>
      </c>
      <c r="AB683" s="34">
        <v>49075100015082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>
        <v>279722.5</v>
      </c>
      <c r="AX683" s="32">
        <v>287488</v>
      </c>
      <c r="AY683" s="32">
        <v>295455.35999999999</v>
      </c>
      <c r="AZ683" s="32">
        <v>306779.82</v>
      </c>
      <c r="BA683" s="32">
        <v>0</v>
      </c>
      <c r="BB683" s="32">
        <v>0</v>
      </c>
      <c r="BC683" s="32">
        <v>0</v>
      </c>
      <c r="BD683" s="32">
        <v>0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14" t="s">
        <v>2344</v>
      </c>
      <c r="C684" s="4" t="s">
        <v>2345</v>
      </c>
      <c r="D684" s="7" t="s">
        <v>18</v>
      </c>
      <c r="E684" s="7" t="s">
        <v>42</v>
      </c>
      <c r="F684" s="7" t="s">
        <v>90</v>
      </c>
      <c r="G684" s="7" t="e">
        <f t="shared" ca="1" si="23"/>
        <v>#NAME?</v>
      </c>
      <c r="H684" s="26" t="s">
        <v>170</v>
      </c>
      <c r="I684" s="26" t="s">
        <v>24</v>
      </c>
      <c r="J684" s="7" t="str">
        <f t="shared" si="28"/>
        <v>Sim</v>
      </c>
      <c r="K684" s="27">
        <v>45022</v>
      </c>
      <c r="L684" s="7"/>
      <c r="M684" s="7" t="s">
        <v>212</v>
      </c>
      <c r="N684" s="28">
        <v>1.2E-2</v>
      </c>
      <c r="O684" s="7" t="s">
        <v>99</v>
      </c>
      <c r="P684" s="29">
        <v>0.1</v>
      </c>
      <c r="Q684" s="30" t="s">
        <v>2346</v>
      </c>
      <c r="R684" s="191" t="s">
        <v>2347</v>
      </c>
      <c r="S684" s="7" t="s">
        <v>163</v>
      </c>
      <c r="T684" s="7" t="s">
        <v>2348</v>
      </c>
      <c r="U684" s="7" t="s">
        <v>42</v>
      </c>
      <c r="V684" s="26" t="e">
        <f t="shared" ca="1" si="24"/>
        <v>#NAME?</v>
      </c>
      <c r="W684" s="7"/>
      <c r="X684" s="7"/>
      <c r="Y684" s="31" t="s">
        <v>165</v>
      </c>
      <c r="Z684" s="32"/>
      <c r="AA684" s="33">
        <v>45022</v>
      </c>
      <c r="AB684" s="34">
        <v>49075100011834</v>
      </c>
      <c r="AC684" s="32"/>
      <c r="AD684" s="32"/>
      <c r="AE684" s="32"/>
      <c r="AF684" s="32"/>
      <c r="AG684" s="32"/>
      <c r="AH684" s="32">
        <v>601591.75</v>
      </c>
      <c r="AI684" s="32">
        <v>717386.93</v>
      </c>
      <c r="AJ684" s="32">
        <v>1048743.06</v>
      </c>
      <c r="AK684" s="32">
        <v>1063288.17</v>
      </c>
      <c r="AL684" s="32">
        <v>1073945.3600000001</v>
      </c>
      <c r="AM684" s="32">
        <v>1083419.33</v>
      </c>
      <c r="AN684" s="32">
        <v>1082641.95</v>
      </c>
      <c r="AO684" s="32">
        <v>1087386.42</v>
      </c>
      <c r="AP684" s="32">
        <v>1097502.53</v>
      </c>
      <c r="AQ684" s="32">
        <v>1194938.98</v>
      </c>
      <c r="AR684" s="32">
        <v>1223884.1299999999</v>
      </c>
      <c r="AS684" s="32">
        <v>1236519.3500000001</v>
      </c>
      <c r="AT684" s="32">
        <v>1242953.3600000001</v>
      </c>
      <c r="AU684" s="32">
        <v>1240124.8500000001</v>
      </c>
      <c r="AV684" s="32">
        <v>1250545</v>
      </c>
      <c r="AW684" s="32">
        <v>1252316</v>
      </c>
      <c r="AX684" s="32">
        <v>1267267</v>
      </c>
      <c r="AY684" s="32">
        <v>1309542.6200000001</v>
      </c>
      <c r="AZ684" s="32">
        <v>1664497.45</v>
      </c>
      <c r="BA684" s="32">
        <v>1656399.28</v>
      </c>
      <c r="BB684" s="32">
        <v>1644770.23</v>
      </c>
      <c r="BC684" s="32">
        <v>1627817.22</v>
      </c>
      <c r="BD684" s="32">
        <v>1628193.25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3" t="s">
        <v>2349</v>
      </c>
      <c r="C685" s="4" t="s">
        <v>2350</v>
      </c>
      <c r="D685" s="7" t="s">
        <v>18</v>
      </c>
      <c r="E685" s="7" t="s">
        <v>32</v>
      </c>
      <c r="F685" s="7" t="s">
        <v>220</v>
      </c>
      <c r="G685" s="7" t="e">
        <f t="shared" ca="1" si="23"/>
        <v>#NAME?</v>
      </c>
      <c r="H685" s="26" t="s">
        <v>170</v>
      </c>
      <c r="I685" s="26" t="s">
        <v>24</v>
      </c>
      <c r="J685" s="7" t="str">
        <f t="shared" si="28"/>
        <v>Não</v>
      </c>
      <c r="K685" s="27">
        <v>45013</v>
      </c>
      <c r="L685" s="7"/>
      <c r="M685" s="7" t="s">
        <v>98</v>
      </c>
      <c r="N685" s="28">
        <v>1.2E-2</v>
      </c>
      <c r="O685" s="7" t="s">
        <v>24</v>
      </c>
      <c r="P685" s="29">
        <v>0</v>
      </c>
      <c r="Q685" s="30"/>
      <c r="R685" s="94"/>
      <c r="S685" s="7" t="s">
        <v>163</v>
      </c>
      <c r="T685" s="7" t="s">
        <v>2351</v>
      </c>
      <c r="U685" s="7" t="s">
        <v>32</v>
      </c>
      <c r="V685" s="26" t="e">
        <f t="shared" ca="1" si="24"/>
        <v>#NAME?</v>
      </c>
      <c r="W685" s="7"/>
      <c r="X685" s="7"/>
      <c r="Y685" s="31" t="s">
        <v>165</v>
      </c>
      <c r="Z685" s="32"/>
      <c r="AA685" s="33">
        <v>45013</v>
      </c>
      <c r="AB685" s="34">
        <v>49075100009988</v>
      </c>
      <c r="AC685" s="32"/>
      <c r="AD685" s="32"/>
      <c r="AE685" s="32"/>
      <c r="AF685" s="32"/>
      <c r="AG685" s="32"/>
      <c r="AH685" s="32">
        <v>155704.76</v>
      </c>
      <c r="AI685" s="32">
        <v>156998.82999999999</v>
      </c>
      <c r="AJ685" s="32">
        <v>158275.19</v>
      </c>
      <c r="AK685" s="32">
        <v>139442.51999999999</v>
      </c>
      <c r="AL685" s="32">
        <v>120267.44</v>
      </c>
      <c r="AM685" s="32">
        <v>120707.61</v>
      </c>
      <c r="AN685" s="32">
        <v>100215.5</v>
      </c>
      <c r="AO685" s="32">
        <v>100240.88</v>
      </c>
      <c r="AP685" s="32">
        <v>81936.87</v>
      </c>
      <c r="AQ685" s="32">
        <v>108427.76</v>
      </c>
      <c r="AR685" s="32">
        <v>97226.03</v>
      </c>
      <c r="AS685" s="32">
        <v>97848.960000000006</v>
      </c>
      <c r="AT685" s="32">
        <v>77652.460000000006</v>
      </c>
      <c r="AU685" s="32">
        <v>56959.33</v>
      </c>
      <c r="AV685" s="32">
        <v>46980.76</v>
      </c>
      <c r="AW685" s="32">
        <v>47248.75</v>
      </c>
      <c r="AX685" s="32">
        <v>47875.74</v>
      </c>
      <c r="AY685" s="32">
        <v>48304.49</v>
      </c>
      <c r="AZ685" s="32">
        <v>27944.2</v>
      </c>
      <c r="BA685" s="32">
        <v>27939.79</v>
      </c>
      <c r="BB685" s="32">
        <v>97986.68</v>
      </c>
      <c r="BC685" s="32">
        <v>98581.15</v>
      </c>
      <c r="BD685" s="32">
        <v>99564.77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" t="s">
        <v>2352</v>
      </c>
      <c r="C686" s="4" t="s">
        <v>2353</v>
      </c>
      <c r="D686" s="7" t="s">
        <v>18</v>
      </c>
      <c r="E686" s="7" t="s">
        <v>42</v>
      </c>
      <c r="F686" s="7" t="s">
        <v>308</v>
      </c>
      <c r="G686" s="7" t="e">
        <f t="shared" ca="1" si="23"/>
        <v>#NAME?</v>
      </c>
      <c r="H686" s="26" t="s">
        <v>179</v>
      </c>
      <c r="I686" s="26" t="s">
        <v>180</v>
      </c>
      <c r="J686" s="7" t="str">
        <f t="shared" si="28"/>
        <v>Não</v>
      </c>
      <c r="K686" s="27">
        <v>44943</v>
      </c>
      <c r="L686" s="7"/>
      <c r="M686" s="7" t="s">
        <v>23</v>
      </c>
      <c r="N686" s="28">
        <v>1.2E-2</v>
      </c>
      <c r="O686" s="7" t="s">
        <v>24</v>
      </c>
      <c r="P686" s="29">
        <v>0</v>
      </c>
      <c r="Q686" s="30"/>
      <c r="R686" s="94"/>
      <c r="S686" s="7" t="s">
        <v>163</v>
      </c>
      <c r="T686" s="7" t="s">
        <v>2354</v>
      </c>
      <c r="U686" s="7" t="s">
        <v>42</v>
      </c>
      <c r="V686" s="26" t="e">
        <f t="shared" ca="1" si="24"/>
        <v>#NAME?</v>
      </c>
      <c r="W686" s="7"/>
      <c r="X686" s="7"/>
      <c r="Y686" s="31" t="s">
        <v>165</v>
      </c>
      <c r="Z686" s="32"/>
      <c r="AA686" s="33">
        <v>44943</v>
      </c>
      <c r="AB686" s="34">
        <v>49075100006237</v>
      </c>
      <c r="AC686" s="32"/>
      <c r="AD686" s="32"/>
      <c r="AE686" s="32"/>
      <c r="AF686" s="32">
        <v>501159.49</v>
      </c>
      <c r="AG686" s="32">
        <v>288794.28000000003</v>
      </c>
      <c r="AH686" s="32">
        <v>285585.78999999998</v>
      </c>
      <c r="AI686" s="32">
        <v>242066.06</v>
      </c>
      <c r="AJ686" s="32">
        <v>233418.45</v>
      </c>
      <c r="AK686" s="32">
        <v>221274.76</v>
      </c>
      <c r="AL686" s="32">
        <v>211013.95</v>
      </c>
      <c r="AM686" s="32">
        <v>202631.36</v>
      </c>
      <c r="AN686" s="32">
        <v>199838.3</v>
      </c>
      <c r="AO686" s="32">
        <v>0</v>
      </c>
      <c r="AP686" s="32">
        <v>0</v>
      </c>
      <c r="AQ686" s="32">
        <v>0</v>
      </c>
      <c r="AR686" s="32">
        <v>0</v>
      </c>
      <c r="AS686" s="32">
        <v>0.14000000000000001</v>
      </c>
      <c r="AT686" s="32">
        <v>0.14000000000000001</v>
      </c>
      <c r="AU686" s="32">
        <v>0.14000000000000001</v>
      </c>
      <c r="AV686" s="32">
        <v>0.14000000000000001</v>
      </c>
      <c r="AW686" s="32">
        <v>0.14000000000000001</v>
      </c>
      <c r="AX686" s="32">
        <v>0.14000000000000001</v>
      </c>
      <c r="AY686" s="32">
        <v>0.14000000000000001</v>
      </c>
      <c r="AZ686" s="32">
        <v>0.14000000000000001</v>
      </c>
      <c r="BA686" s="32">
        <v>0.14000000000000001</v>
      </c>
      <c r="BB686" s="32">
        <v>0.14000000000000001</v>
      </c>
      <c r="BC686" s="32">
        <v>0.14000000000000001</v>
      </c>
      <c r="BD686" s="32">
        <v>0.14000000000000001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2352</v>
      </c>
      <c r="C687" s="4" t="s">
        <v>2355</v>
      </c>
      <c r="D687" s="7" t="s">
        <v>18</v>
      </c>
      <c r="E687" s="7" t="s">
        <v>42</v>
      </c>
      <c r="F687" s="7" t="s">
        <v>308</v>
      </c>
      <c r="G687" s="7" t="e">
        <f t="shared" ca="1" si="23"/>
        <v>#NAME?</v>
      </c>
      <c r="H687" s="26" t="s">
        <v>179</v>
      </c>
      <c r="I687" s="26" t="s">
        <v>180</v>
      </c>
      <c r="J687" s="7" t="str">
        <f t="shared" si="28"/>
        <v>Não</v>
      </c>
      <c r="K687" s="27">
        <v>45163</v>
      </c>
      <c r="L687" s="27"/>
      <c r="M687" s="7" t="s">
        <v>221</v>
      </c>
      <c r="N687" s="28">
        <v>1.4999999999999999E-2</v>
      </c>
      <c r="O687" s="7" t="s">
        <v>99</v>
      </c>
      <c r="P687" s="29">
        <v>0.1</v>
      </c>
      <c r="Q687" s="94"/>
      <c r="R687" s="94"/>
      <c r="S687" s="7" t="s">
        <v>163</v>
      </c>
      <c r="T687" s="7" t="s">
        <v>2354</v>
      </c>
      <c r="U687" s="7" t="s">
        <v>42</v>
      </c>
      <c r="V687" s="26" t="e">
        <f t="shared" ca="1" si="24"/>
        <v>#NAME?</v>
      </c>
      <c r="W687" s="7"/>
      <c r="X687" s="7"/>
      <c r="Y687" s="31" t="s">
        <v>165</v>
      </c>
      <c r="Z687" s="32"/>
      <c r="AA687" s="33">
        <v>45163</v>
      </c>
      <c r="AB687" s="34">
        <v>49075100011842</v>
      </c>
      <c r="AC687" s="32"/>
      <c r="AD687" s="32"/>
      <c r="AE687" s="32"/>
      <c r="AF687" s="32">
        <v>0</v>
      </c>
      <c r="AG687" s="32">
        <v>0</v>
      </c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0</v>
      </c>
      <c r="AR687" s="32">
        <v>0</v>
      </c>
      <c r="AS687" s="32">
        <v>0</v>
      </c>
      <c r="AT687" s="32">
        <v>0</v>
      </c>
      <c r="AU687" s="32">
        <v>0</v>
      </c>
      <c r="AV687" s="32">
        <v>0</v>
      </c>
      <c r="AW687" s="32">
        <v>0</v>
      </c>
      <c r="AX687" s="32">
        <v>0</v>
      </c>
      <c r="AY687" s="32">
        <v>0</v>
      </c>
      <c r="AZ687" s="32">
        <v>0</v>
      </c>
      <c r="BA687" s="32">
        <v>0</v>
      </c>
      <c r="BB687" s="32">
        <v>0</v>
      </c>
      <c r="BC687" s="32">
        <v>0</v>
      </c>
      <c r="BD687" s="32">
        <v>0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86</v>
      </c>
      <c r="C688" s="4" t="s">
        <v>87</v>
      </c>
      <c r="D688" s="7" t="s">
        <v>18</v>
      </c>
      <c r="E688" s="7" t="s">
        <v>19</v>
      </c>
      <c r="F688" s="7" t="s">
        <v>72</v>
      </c>
      <c r="G688" s="7" t="e">
        <f t="shared" ca="1" si="23"/>
        <v>#NAME?</v>
      </c>
      <c r="H688" s="26" t="s">
        <v>179</v>
      </c>
      <c r="I688" s="26" t="s">
        <v>613</v>
      </c>
      <c r="J688" s="7" t="str">
        <f t="shared" si="28"/>
        <v>Não</v>
      </c>
      <c r="K688" s="27">
        <v>45163</v>
      </c>
      <c r="L688" s="27"/>
      <c r="M688" s="7" t="s">
        <v>221</v>
      </c>
      <c r="N688" s="28">
        <v>1.4999999999999999E-2</v>
      </c>
      <c r="O688" s="7" t="s">
        <v>99</v>
      </c>
      <c r="P688" s="29">
        <v>0.1</v>
      </c>
      <c r="Q688" s="25"/>
      <c r="R688" s="30" t="s">
        <v>2356</v>
      </c>
      <c r="S688" s="7" t="s">
        <v>163</v>
      </c>
      <c r="T688" s="7" t="s">
        <v>2357</v>
      </c>
      <c r="U688" s="7" t="s">
        <v>77</v>
      </c>
      <c r="V688" s="26" t="e">
        <f t="shared" ca="1" si="24"/>
        <v>#NAME?</v>
      </c>
      <c r="W688" s="7"/>
      <c r="X688" s="7"/>
      <c r="Y688" s="31" t="s">
        <v>165</v>
      </c>
      <c r="Z688" s="32"/>
      <c r="AA688" s="33">
        <v>45163</v>
      </c>
      <c r="AB688" s="34">
        <v>49075100011850</v>
      </c>
      <c r="AC688" s="32"/>
      <c r="AD688" s="32"/>
      <c r="AE688" s="32"/>
      <c r="AF688" s="32"/>
      <c r="AG688" s="32"/>
      <c r="AH688" s="32">
        <v>0</v>
      </c>
      <c r="AI688" s="32">
        <v>0</v>
      </c>
      <c r="AJ688" s="32">
        <v>0</v>
      </c>
      <c r="AK688" s="32">
        <v>0</v>
      </c>
      <c r="AL688" s="32">
        <v>0</v>
      </c>
      <c r="AM688" s="32">
        <v>0</v>
      </c>
      <c r="AN688" s="32">
        <v>0</v>
      </c>
      <c r="AO688" s="32">
        <v>0</v>
      </c>
      <c r="AP688" s="32">
        <v>0</v>
      </c>
      <c r="AQ688" s="32">
        <v>708572.32</v>
      </c>
      <c r="AR688" s="32">
        <v>750481.26</v>
      </c>
      <c r="AS688" s="32">
        <v>759696.99</v>
      </c>
      <c r="AT688" s="32">
        <v>830733.73</v>
      </c>
      <c r="AU688" s="32">
        <v>834273.8</v>
      </c>
      <c r="AV688" s="32">
        <v>912080.2</v>
      </c>
      <c r="AW688" s="32">
        <v>924384.9</v>
      </c>
      <c r="AX688" s="32">
        <v>943396.3</v>
      </c>
      <c r="AY688" s="32">
        <v>957719.25</v>
      </c>
      <c r="AZ688" s="32">
        <v>971265.4</v>
      </c>
      <c r="BA688" s="32">
        <v>981498.12</v>
      </c>
      <c r="BB688" s="32">
        <v>988409.43</v>
      </c>
      <c r="BC688" s="32">
        <v>1005696.69</v>
      </c>
      <c r="BD688" s="32">
        <v>1047868.86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14" t="s">
        <v>2358</v>
      </c>
      <c r="C689" s="48" t="s">
        <v>2359</v>
      </c>
      <c r="D689" s="7" t="s">
        <v>18</v>
      </c>
      <c r="E689" s="7" t="s">
        <v>19</v>
      </c>
      <c r="F689" s="7" t="s">
        <v>72</v>
      </c>
      <c r="G689" s="7" t="e">
        <f t="shared" ca="1" si="23"/>
        <v>#NAME?</v>
      </c>
      <c r="H689" s="26" t="s">
        <v>161</v>
      </c>
      <c r="I689" s="26" t="s">
        <v>24</v>
      </c>
      <c r="J689" s="7" t="str">
        <f t="shared" si="28"/>
        <v>Não</v>
      </c>
      <c r="K689" s="27">
        <v>45035</v>
      </c>
      <c r="L689" s="79">
        <v>45274</v>
      </c>
      <c r="M689" s="7" t="s">
        <v>23</v>
      </c>
      <c r="N689" s="28">
        <v>1.2E-2</v>
      </c>
      <c r="O689" s="7" t="s">
        <v>24</v>
      </c>
      <c r="P689" s="29">
        <v>0</v>
      </c>
      <c r="Q689" s="30"/>
      <c r="R689" s="30"/>
      <c r="S689" s="7" t="s">
        <v>163</v>
      </c>
      <c r="T689" s="7" t="s">
        <v>2357</v>
      </c>
      <c r="U689" s="7" t="s">
        <v>77</v>
      </c>
      <c r="V689" s="26" t="e">
        <f t="shared" ca="1" si="24"/>
        <v>#NAME?</v>
      </c>
      <c r="W689" s="7"/>
      <c r="X689" s="7"/>
      <c r="Y689" s="31"/>
      <c r="Z689" s="32"/>
      <c r="AA689" s="33">
        <v>45035</v>
      </c>
      <c r="AB689" s="34"/>
      <c r="AC689" s="32"/>
      <c r="AD689" s="32"/>
      <c r="AE689" s="32"/>
      <c r="AF689" s="32"/>
      <c r="AG689" s="32"/>
      <c r="AH689" s="32">
        <v>0</v>
      </c>
      <c r="AI689" s="32">
        <v>701658.56</v>
      </c>
      <c r="AJ689" s="32">
        <v>709432.98</v>
      </c>
      <c r="AK689" s="32">
        <v>311014.03000000003</v>
      </c>
      <c r="AL689" s="32">
        <v>312644.15999999997</v>
      </c>
      <c r="AM689" s="32">
        <v>315352.28000000003</v>
      </c>
      <c r="AN689" s="32">
        <v>317999.63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42" t="s">
        <v>2360</v>
      </c>
      <c r="C690" s="46" t="s">
        <v>2361</v>
      </c>
      <c r="D690" s="7" t="s">
        <v>159</v>
      </c>
      <c r="E690" s="7" t="s">
        <v>32</v>
      </c>
      <c r="F690" s="7" t="s">
        <v>160</v>
      </c>
      <c r="G690" s="7" t="e">
        <f t="shared" ca="1" si="23"/>
        <v>#NAME?</v>
      </c>
      <c r="H690" s="26" t="s">
        <v>161</v>
      </c>
      <c r="I690" s="26" t="s">
        <v>24</v>
      </c>
      <c r="J690" s="7" t="str">
        <f t="shared" si="28"/>
        <v>Não</v>
      </c>
      <c r="K690" s="27">
        <v>45230</v>
      </c>
      <c r="L690" s="27">
        <v>45527</v>
      </c>
      <c r="M690" s="7" t="s">
        <v>98</v>
      </c>
      <c r="N690" s="28">
        <v>1.2E-2</v>
      </c>
      <c r="O690" s="7" t="s">
        <v>99</v>
      </c>
      <c r="P690" s="29">
        <v>0.1</v>
      </c>
      <c r="Q690" s="30"/>
      <c r="R690" s="30"/>
      <c r="S690" s="7" t="s">
        <v>163</v>
      </c>
      <c r="T690" s="7" t="s">
        <v>2362</v>
      </c>
      <c r="U690" s="7" t="s">
        <v>32</v>
      </c>
      <c r="V690" s="26" t="e">
        <f t="shared" ca="1" si="24"/>
        <v>#NAME?</v>
      </c>
      <c r="W690" s="7"/>
      <c r="X690" s="7"/>
      <c r="Y690" s="31" t="s">
        <v>279</v>
      </c>
      <c r="Z690" s="32"/>
      <c r="AA690" s="33">
        <v>45230</v>
      </c>
      <c r="AB690" s="34">
        <v>49075100012709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>
        <v>0</v>
      </c>
      <c r="AP690" s="32">
        <v>95859.72</v>
      </c>
      <c r="AQ690" s="32">
        <v>129859.35</v>
      </c>
      <c r="AR690" s="32">
        <v>129787.32</v>
      </c>
      <c r="AS690" s="32">
        <v>130948.12</v>
      </c>
      <c r="AT690" s="32">
        <v>132130.09</v>
      </c>
      <c r="AU690" s="32">
        <v>136774.62</v>
      </c>
      <c r="AV690" s="32">
        <v>137070.5</v>
      </c>
      <c r="AW690" s="32">
        <v>140396.4</v>
      </c>
      <c r="AX690" s="32">
        <v>147482.79999999999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40" t="s">
        <v>2363</v>
      </c>
      <c r="C691" s="93" t="s">
        <v>2364</v>
      </c>
      <c r="D691" s="7" t="s">
        <v>18</v>
      </c>
      <c r="E691" s="7" t="s">
        <v>32</v>
      </c>
      <c r="F691" s="7" t="s">
        <v>220</v>
      </c>
      <c r="G691" s="7" t="e">
        <f t="shared" ca="1" si="23"/>
        <v>#NAME?</v>
      </c>
      <c r="H691" s="26" t="s">
        <v>170</v>
      </c>
      <c r="I691" s="26" t="s">
        <v>24</v>
      </c>
      <c r="J691" s="7" t="str">
        <f t="shared" si="28"/>
        <v>Sim</v>
      </c>
      <c r="K691" s="27">
        <v>45407</v>
      </c>
      <c r="L691" s="7"/>
      <c r="M691" s="7" t="s">
        <v>23</v>
      </c>
      <c r="N691" s="28">
        <v>0.01</v>
      </c>
      <c r="O691" s="7" t="s">
        <v>24</v>
      </c>
      <c r="P691" s="29">
        <v>0</v>
      </c>
      <c r="Q691" s="30" t="s">
        <v>2365</v>
      </c>
      <c r="R691" s="30"/>
      <c r="S691" s="7" t="s">
        <v>163</v>
      </c>
      <c r="T691" s="7" t="s">
        <v>2366</v>
      </c>
      <c r="U691" s="7" t="s">
        <v>32</v>
      </c>
      <c r="V691" s="26" t="e">
        <f t="shared" ca="1" si="24"/>
        <v>#NAME?</v>
      </c>
      <c r="W691" s="7"/>
      <c r="X691" s="7" t="s">
        <v>186</v>
      </c>
      <c r="Y691" s="31" t="s">
        <v>165</v>
      </c>
      <c r="Z691" s="32"/>
      <c r="AA691" s="33">
        <v>45407</v>
      </c>
      <c r="AB691" s="34">
        <v>49075100014124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>
        <v>0</v>
      </c>
      <c r="AV691" s="32">
        <v>571964.69999999995</v>
      </c>
      <c r="AW691" s="32">
        <v>577020.30000000005</v>
      </c>
      <c r="AX691" s="32">
        <v>583391.9</v>
      </c>
      <c r="AY691" s="32">
        <v>589373.24</v>
      </c>
      <c r="AZ691" s="32">
        <v>594320.29</v>
      </c>
      <c r="BA691" s="32">
        <v>600713.05000000005</v>
      </c>
      <c r="BB691" s="32">
        <v>666173.54</v>
      </c>
      <c r="BC691" s="32">
        <v>672426.62</v>
      </c>
      <c r="BD691" s="32">
        <v>830971.7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39" t="s">
        <v>2367</v>
      </c>
      <c r="C692" s="46" t="s">
        <v>2368</v>
      </c>
      <c r="D692" s="7" t="s">
        <v>18</v>
      </c>
      <c r="E692" s="7" t="s">
        <v>32</v>
      </c>
      <c r="F692" s="7" t="s">
        <v>189</v>
      </c>
      <c r="G692" s="7" t="e">
        <f t="shared" ca="1" si="23"/>
        <v>#NAME?</v>
      </c>
      <c r="H692" s="26" t="s">
        <v>170</v>
      </c>
      <c r="I692" s="26" t="s">
        <v>24</v>
      </c>
      <c r="J692" s="7" t="str">
        <f t="shared" si="28"/>
        <v>Não</v>
      </c>
      <c r="K692" s="27">
        <v>45240</v>
      </c>
      <c r="L692" s="7"/>
      <c r="M692" s="9" t="s">
        <v>190</v>
      </c>
      <c r="N692" s="10">
        <v>0</v>
      </c>
      <c r="O692" s="6" t="s">
        <v>24</v>
      </c>
      <c r="P692" s="11">
        <v>0</v>
      </c>
      <c r="Q692" s="30"/>
      <c r="R692" s="30"/>
      <c r="S692" s="7" t="s">
        <v>163</v>
      </c>
      <c r="T692" s="7" t="s">
        <v>2369</v>
      </c>
      <c r="U692" s="7" t="s">
        <v>32</v>
      </c>
      <c r="V692" s="26" t="e">
        <f t="shared" ca="1" si="24"/>
        <v>#NAME?</v>
      </c>
      <c r="W692" s="7"/>
      <c r="X692" s="7"/>
      <c r="Y692" s="31" t="s">
        <v>165</v>
      </c>
      <c r="Z692" s="32"/>
      <c r="AA692" s="33">
        <v>45240</v>
      </c>
      <c r="AB692" s="34">
        <v>49075100012717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>
        <v>502.99</v>
      </c>
      <c r="AQ692" s="32">
        <v>1010.44</v>
      </c>
      <c r="AR692" s="32">
        <v>1523.78</v>
      </c>
      <c r="AS692" s="32">
        <v>2030.61</v>
      </c>
      <c r="AT692" s="32">
        <v>2546.54</v>
      </c>
      <c r="AU692" s="32">
        <v>3065.41</v>
      </c>
      <c r="AV692" s="32">
        <v>3084.3</v>
      </c>
      <c r="AW692" s="32">
        <v>3103.8</v>
      </c>
      <c r="AX692" s="32">
        <v>3736.33</v>
      </c>
      <c r="AY692" s="32">
        <v>3768.48</v>
      </c>
      <c r="AZ692" s="32">
        <v>4299.05</v>
      </c>
      <c r="BA692" s="32">
        <v>4339.87</v>
      </c>
      <c r="BB692" s="32">
        <v>3349.62</v>
      </c>
      <c r="BC692" s="32">
        <v>4066.83</v>
      </c>
      <c r="BD692" s="32">
        <v>4815.2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" t="s">
        <v>2370</v>
      </c>
      <c r="C693" s="4" t="s">
        <v>2371</v>
      </c>
      <c r="D693" s="7" t="s">
        <v>18</v>
      </c>
      <c r="E693" s="7" t="s">
        <v>42</v>
      </c>
      <c r="F693" s="7" t="s">
        <v>52</v>
      </c>
      <c r="G693" s="7" t="e">
        <f t="shared" ca="1" si="23"/>
        <v>#NAME?</v>
      </c>
      <c r="H693" s="26" t="s">
        <v>179</v>
      </c>
      <c r="I693" s="26" t="s">
        <v>180</v>
      </c>
      <c r="J693" s="7" t="str">
        <f t="shared" si="28"/>
        <v>Não</v>
      </c>
      <c r="K693" s="27">
        <v>44960</v>
      </c>
      <c r="L693" s="7"/>
      <c r="M693" s="7" t="s">
        <v>23</v>
      </c>
      <c r="N693" s="28">
        <v>1.2E-2</v>
      </c>
      <c r="O693" s="7" t="s">
        <v>24</v>
      </c>
      <c r="P693" s="29">
        <v>0</v>
      </c>
      <c r="Q693" s="94"/>
      <c r="R693" s="94"/>
      <c r="S693" s="7" t="s">
        <v>163</v>
      </c>
      <c r="T693" s="7" t="s">
        <v>2372</v>
      </c>
      <c r="U693" s="7" t="s">
        <v>42</v>
      </c>
      <c r="V693" s="26" t="e">
        <f t="shared" ca="1" si="24"/>
        <v>#NAME?</v>
      </c>
      <c r="W693" s="7"/>
      <c r="X693" s="7"/>
      <c r="Y693" s="31" t="s">
        <v>165</v>
      </c>
      <c r="Z693" s="32"/>
      <c r="AA693" s="33">
        <v>44960</v>
      </c>
      <c r="AB693" s="34">
        <v>49075100010285</v>
      </c>
      <c r="AC693" s="32"/>
      <c r="AD693" s="32"/>
      <c r="AE693" s="32"/>
      <c r="AF693" s="32">
        <v>0</v>
      </c>
      <c r="AG693" s="32">
        <v>50312.02</v>
      </c>
      <c r="AH693" s="32">
        <v>50841.72</v>
      </c>
      <c r="AI693" s="32">
        <v>1017.37</v>
      </c>
      <c r="AJ693" s="32">
        <v>1027.31</v>
      </c>
      <c r="AK693" s="32">
        <v>1031.5899999999999</v>
      </c>
      <c r="AL693" s="32">
        <v>1042.93</v>
      </c>
      <c r="AM693" s="32">
        <v>1055.1099999999999</v>
      </c>
      <c r="AN693" s="32">
        <v>1065.68</v>
      </c>
      <c r="AO693" s="32">
        <v>1077.0999999999999</v>
      </c>
      <c r="AP693" s="32">
        <v>1086.71</v>
      </c>
      <c r="AQ693" s="32">
        <v>1096.69</v>
      </c>
      <c r="AR693" s="32">
        <v>1107.56</v>
      </c>
      <c r="AS693" s="32">
        <v>1116.81</v>
      </c>
      <c r="AT693" s="32">
        <v>1126.3499999999999</v>
      </c>
      <c r="AU693" s="32">
        <v>1136.5999999999999</v>
      </c>
      <c r="AV693" s="32">
        <v>1146.31</v>
      </c>
      <c r="AW693" s="32">
        <v>1130.99</v>
      </c>
      <c r="AX693" s="32">
        <v>1130.99</v>
      </c>
      <c r="AY693" s="32">
        <v>21.52</v>
      </c>
      <c r="AZ693" s="32">
        <v>21.52</v>
      </c>
      <c r="BA693" s="32">
        <v>21.52</v>
      </c>
      <c r="BB693" s="32">
        <v>21.52</v>
      </c>
      <c r="BC693" s="32">
        <v>21.52</v>
      </c>
      <c r="BD693" s="32">
        <v>21.52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" t="s">
        <v>2373</v>
      </c>
      <c r="C694" s="4" t="s">
        <v>2374</v>
      </c>
      <c r="D694" s="7" t="s">
        <v>41</v>
      </c>
      <c r="E694" s="7" t="s">
        <v>42</v>
      </c>
      <c r="F694" s="7" t="s">
        <v>43</v>
      </c>
      <c r="G694" s="7" t="e">
        <f t="shared" ca="1" si="23"/>
        <v>#NAME?</v>
      </c>
      <c r="H694" s="26" t="s">
        <v>179</v>
      </c>
      <c r="I694" s="26" t="s">
        <v>629</v>
      </c>
      <c r="J694" s="7" t="str">
        <f t="shared" si="28"/>
        <v>Não</v>
      </c>
      <c r="K694" s="27">
        <v>45516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94"/>
      <c r="R694" s="94"/>
      <c r="S694" s="7" t="s">
        <v>163</v>
      </c>
      <c r="T694" s="7" t="s">
        <v>2375</v>
      </c>
      <c r="U694" s="7" t="s">
        <v>42</v>
      </c>
      <c r="V694" s="26" t="e">
        <f t="shared" ca="1" si="24"/>
        <v>#NAME?</v>
      </c>
      <c r="W694" s="7"/>
      <c r="X694" s="7" t="s">
        <v>26</v>
      </c>
      <c r="Y694" s="31" t="s">
        <v>165</v>
      </c>
      <c r="Z694" s="32"/>
      <c r="AA694" s="32"/>
      <c r="AB694" s="34">
        <v>49075100015570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>
        <v>312485.98</v>
      </c>
      <c r="AZ694" s="32">
        <v>312363.08</v>
      </c>
      <c r="BA694" s="32">
        <v>313190.24</v>
      </c>
      <c r="BB694" s="32">
        <v>313612.58</v>
      </c>
      <c r="BC694" s="32">
        <v>314869.8</v>
      </c>
      <c r="BD694" s="32">
        <v>90136.53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2376</v>
      </c>
      <c r="C695" s="4" t="s">
        <v>2377</v>
      </c>
      <c r="D695" s="7" t="s">
        <v>159</v>
      </c>
      <c r="E695" s="7" t="s">
        <v>32</v>
      </c>
      <c r="F695" s="7" t="s">
        <v>160</v>
      </c>
      <c r="G695" s="7" t="e">
        <f t="shared" ca="1" si="23"/>
        <v>#NAME?</v>
      </c>
      <c r="H695" s="26" t="s">
        <v>161</v>
      </c>
      <c r="I695" s="26" t="s">
        <v>24</v>
      </c>
      <c r="J695" s="7" t="str">
        <f t="shared" si="28"/>
        <v>Não</v>
      </c>
      <c r="K695" s="27">
        <v>45117</v>
      </c>
      <c r="L695" s="27">
        <v>45504</v>
      </c>
      <c r="M695" s="7" t="s">
        <v>393</v>
      </c>
      <c r="N695" s="28">
        <v>7.0000000000000001E-3</v>
      </c>
      <c r="O695" s="7" t="s">
        <v>24</v>
      </c>
      <c r="P695" s="29">
        <v>0</v>
      </c>
      <c r="Q695" s="30"/>
      <c r="R695" s="30" t="s">
        <v>837</v>
      </c>
      <c r="S695" s="7" t="s">
        <v>163</v>
      </c>
      <c r="T695" s="7" t="s">
        <v>2378</v>
      </c>
      <c r="U695" s="7" t="s">
        <v>970</v>
      </c>
      <c r="V695" s="26" t="e">
        <f t="shared" ca="1" si="24"/>
        <v>#NAME?</v>
      </c>
      <c r="W695" s="7"/>
      <c r="X695" s="7"/>
      <c r="Y695" s="31" t="s">
        <v>279</v>
      </c>
      <c r="Z695" s="32"/>
      <c r="AA695" s="33">
        <v>45117</v>
      </c>
      <c r="AB695" s="34">
        <v>49075100006768</v>
      </c>
      <c r="AC695" s="32"/>
      <c r="AD695" s="32"/>
      <c r="AE695" s="32"/>
      <c r="AF695" s="32"/>
      <c r="AG695" s="32"/>
      <c r="AH695" s="32"/>
      <c r="AI695" s="32"/>
      <c r="AJ695" s="32"/>
      <c r="AK695" s="32">
        <v>0</v>
      </c>
      <c r="AL695" s="32">
        <v>1504511.49</v>
      </c>
      <c r="AM695" s="32">
        <v>1521108.44</v>
      </c>
      <c r="AN695" s="32">
        <v>1534401.71</v>
      </c>
      <c r="AO695" s="32">
        <v>1549643.83</v>
      </c>
      <c r="AP695" s="32">
        <v>1562135.99</v>
      </c>
      <c r="AQ695" s="32">
        <v>1575438.26</v>
      </c>
      <c r="AR695" s="32">
        <v>1624131.61</v>
      </c>
      <c r="AS695" s="32">
        <v>1636332.85</v>
      </c>
      <c r="AT695" s="32">
        <v>1650026.08</v>
      </c>
      <c r="AU695" s="32">
        <v>1663929.51</v>
      </c>
      <c r="AV695" s="32">
        <v>1676632</v>
      </c>
      <c r="AW695" s="32">
        <v>1689203</v>
      </c>
      <c r="AX695" s="32">
        <v>1703125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42" t="s">
        <v>2379</v>
      </c>
      <c r="C696" s="43" t="s">
        <v>2380</v>
      </c>
      <c r="D696" s="7" t="s">
        <v>18</v>
      </c>
      <c r="E696" s="7" t="s">
        <v>19</v>
      </c>
      <c r="F696" s="7" t="s">
        <v>20</v>
      </c>
      <c r="G696" s="7" t="e">
        <f t="shared" ca="1" si="23"/>
        <v>#NAME?</v>
      </c>
      <c r="H696" s="26" t="s">
        <v>170</v>
      </c>
      <c r="I696" s="26" t="s">
        <v>24</v>
      </c>
      <c r="J696" s="7" t="str">
        <f t="shared" si="28"/>
        <v>Não</v>
      </c>
      <c r="K696" s="27">
        <v>45226</v>
      </c>
      <c r="L696" s="7"/>
      <c r="M696" s="7" t="s">
        <v>23</v>
      </c>
      <c r="N696" s="28">
        <v>1.2E-2</v>
      </c>
      <c r="O696" s="7" t="s">
        <v>24</v>
      </c>
      <c r="P696" s="29">
        <v>0</v>
      </c>
      <c r="Q696" s="30"/>
      <c r="R696" s="30" t="s">
        <v>2381</v>
      </c>
      <c r="S696" s="7" t="s">
        <v>207</v>
      </c>
      <c r="T696" s="7" t="s">
        <v>2382</v>
      </c>
      <c r="U696" s="7" t="s">
        <v>77</v>
      </c>
      <c r="V696" s="26" t="e">
        <f t="shared" ca="1" si="24"/>
        <v>#NAME?</v>
      </c>
      <c r="W696" s="7"/>
      <c r="X696" s="7"/>
      <c r="Y696" s="31" t="s">
        <v>165</v>
      </c>
      <c r="Z696" s="32"/>
      <c r="AA696" s="33">
        <v>45226</v>
      </c>
      <c r="AB696" s="34">
        <v>49075100012725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>
        <v>0</v>
      </c>
      <c r="AP696" s="32">
        <v>0</v>
      </c>
      <c r="AQ696" s="32">
        <v>218731.4</v>
      </c>
      <c r="AR696" s="32">
        <v>219765.25</v>
      </c>
      <c r="AS696" s="32">
        <v>250522.33</v>
      </c>
      <c r="AT696" s="32">
        <v>252690.67</v>
      </c>
      <c r="AU696" s="32">
        <v>254558.91</v>
      </c>
      <c r="AV696" s="32">
        <v>255256.6</v>
      </c>
      <c r="AW696" s="32">
        <v>236586</v>
      </c>
      <c r="AX696" s="32">
        <v>258790.9</v>
      </c>
      <c r="AY696" s="32">
        <v>158321.78</v>
      </c>
      <c r="AZ696" s="32">
        <v>158753.38</v>
      </c>
      <c r="BA696" s="32">
        <v>160267</v>
      </c>
      <c r="BB696" s="32">
        <v>161448.31</v>
      </c>
      <c r="BC696" s="32">
        <v>161533.32999999999</v>
      </c>
      <c r="BD696" s="32">
        <v>203416.89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42" t="s">
        <v>2383</v>
      </c>
      <c r="C697" s="43" t="s">
        <v>2384</v>
      </c>
      <c r="D697" s="7" t="s">
        <v>18</v>
      </c>
      <c r="E697" s="7" t="s">
        <v>19</v>
      </c>
      <c r="F697" s="7" t="s">
        <v>72</v>
      </c>
      <c r="G697" s="7" t="e">
        <f t="shared" ca="1" si="23"/>
        <v>#NAME?</v>
      </c>
      <c r="H697" s="26" t="s">
        <v>170</v>
      </c>
      <c r="I697" s="26" t="s">
        <v>24</v>
      </c>
      <c r="J697" s="7" t="str">
        <f t="shared" si="28"/>
        <v>Não</v>
      </c>
      <c r="K697" s="27">
        <v>45603</v>
      </c>
      <c r="L697" s="7"/>
      <c r="M697" s="7" t="s">
        <v>212</v>
      </c>
      <c r="N697" s="28">
        <v>1.2E-2</v>
      </c>
      <c r="O697" s="7" t="s">
        <v>99</v>
      </c>
      <c r="P697" s="29">
        <v>0.1</v>
      </c>
      <c r="Q697" s="30"/>
      <c r="R697" s="30"/>
      <c r="S697" s="7" t="s">
        <v>163</v>
      </c>
      <c r="T697" s="7" t="s">
        <v>2385</v>
      </c>
      <c r="U697" s="7" t="s">
        <v>77</v>
      </c>
      <c r="V697" s="26" t="e">
        <f t="shared" ca="1" si="24"/>
        <v>#NAME?</v>
      </c>
      <c r="W697" s="7"/>
      <c r="X697" s="7" t="s">
        <v>39</v>
      </c>
      <c r="Y697" s="31"/>
      <c r="Z697" s="32"/>
      <c r="AA697" s="33">
        <v>45609</v>
      </c>
      <c r="AB697" s="34">
        <v>49075100016216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>
        <v>300762</v>
      </c>
      <c r="BC697" s="32">
        <v>303436.82</v>
      </c>
      <c r="BD697" s="32">
        <v>306529.58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3" t="s">
        <v>2386</v>
      </c>
      <c r="C698" s="4" t="s">
        <v>2387</v>
      </c>
      <c r="D698" s="7" t="s">
        <v>18</v>
      </c>
      <c r="E698" s="7" t="s">
        <v>42</v>
      </c>
      <c r="F698" s="7" t="s">
        <v>52</v>
      </c>
      <c r="G698" s="7" t="e">
        <f t="shared" ca="1" si="23"/>
        <v>#NAME?</v>
      </c>
      <c r="H698" s="26" t="s">
        <v>170</v>
      </c>
      <c r="I698" s="26" t="s">
        <v>24</v>
      </c>
      <c r="J698" s="7" t="str">
        <f t="shared" si="28"/>
        <v>Sim</v>
      </c>
      <c r="K698" s="27">
        <v>44973</v>
      </c>
      <c r="L698" s="7"/>
      <c r="M698" s="7" t="s">
        <v>98</v>
      </c>
      <c r="N698" s="28">
        <v>1.2E-2</v>
      </c>
      <c r="O698" s="7" t="s">
        <v>24</v>
      </c>
      <c r="P698" s="29">
        <v>0</v>
      </c>
      <c r="Q698" s="30" t="s">
        <v>2388</v>
      </c>
      <c r="R698" s="94"/>
      <c r="S698" s="7" t="s">
        <v>163</v>
      </c>
      <c r="T698" s="7" t="s">
        <v>2389</v>
      </c>
      <c r="U698" s="7" t="s">
        <v>42</v>
      </c>
      <c r="V698" s="26" t="e">
        <f t="shared" ca="1" si="24"/>
        <v>#NAME?</v>
      </c>
      <c r="W698" s="7"/>
      <c r="X698" s="7"/>
      <c r="Y698" s="31" t="s">
        <v>279</v>
      </c>
      <c r="Z698" s="32"/>
      <c r="AA698" s="33">
        <v>44973</v>
      </c>
      <c r="AB698" s="34">
        <v>49075100006253</v>
      </c>
      <c r="AC698" s="32"/>
      <c r="AD698" s="32"/>
      <c r="AE698" s="32"/>
      <c r="AF698" s="32">
        <v>253551.03</v>
      </c>
      <c r="AG698" s="32">
        <v>302011.96999999997</v>
      </c>
      <c r="AH698" s="32">
        <v>305056.61</v>
      </c>
      <c r="AI698" s="32">
        <v>307539.42</v>
      </c>
      <c r="AJ698" s="32">
        <v>310265.38</v>
      </c>
      <c r="AK698" s="32">
        <v>311135.49</v>
      </c>
      <c r="AL698" s="32">
        <v>313732.45</v>
      </c>
      <c r="AM698" s="32">
        <v>316128</v>
      </c>
      <c r="AN698" s="32">
        <v>317485.3</v>
      </c>
      <c r="AO698" s="32">
        <v>318618.01</v>
      </c>
      <c r="AP698" s="32">
        <v>320679.52</v>
      </c>
      <c r="AQ698" s="32">
        <v>323091.99</v>
      </c>
      <c r="AR698" s="32">
        <v>424507.21</v>
      </c>
      <c r="AS698" s="32">
        <v>427282.64</v>
      </c>
      <c r="AT698" s="32">
        <v>430912.15</v>
      </c>
      <c r="AU698" s="32">
        <v>434152.22</v>
      </c>
      <c r="AV698" s="32">
        <v>436724</v>
      </c>
      <c r="AW698" s="32">
        <v>440013.5</v>
      </c>
      <c r="AX698" s="32">
        <v>448539.1</v>
      </c>
      <c r="AY698" s="32">
        <v>451953.35</v>
      </c>
      <c r="AZ698" s="32">
        <v>454846.19</v>
      </c>
      <c r="BA698" s="32">
        <v>458694.88</v>
      </c>
      <c r="BB698" s="32">
        <v>461976.98</v>
      </c>
      <c r="BC698" s="32">
        <v>465842.26</v>
      </c>
      <c r="BD698" s="32">
        <v>470370.31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2390</v>
      </c>
      <c r="C699" s="46" t="s">
        <v>2391</v>
      </c>
      <c r="D699" s="7" t="s">
        <v>41</v>
      </c>
      <c r="E699" s="7" t="s">
        <v>42</v>
      </c>
      <c r="F699" s="7" t="s">
        <v>43</v>
      </c>
      <c r="G699" s="7" t="e">
        <f t="shared" ca="1" si="23"/>
        <v>#NAME?</v>
      </c>
      <c r="H699" s="26" t="s">
        <v>170</v>
      </c>
      <c r="I699" s="26" t="s">
        <v>24</v>
      </c>
      <c r="J699" s="7" t="str">
        <f t="shared" si="28"/>
        <v>Não</v>
      </c>
      <c r="K699" s="27">
        <v>45344</v>
      </c>
      <c r="L699" s="7"/>
      <c r="M699" s="7" t="s">
        <v>23</v>
      </c>
      <c r="N699" s="28">
        <v>1.2E-2</v>
      </c>
      <c r="O699" s="7" t="s">
        <v>24</v>
      </c>
      <c r="P699" s="29">
        <v>0</v>
      </c>
      <c r="Q699" s="30"/>
      <c r="R699" s="94"/>
      <c r="S699" s="7" t="s">
        <v>163</v>
      </c>
      <c r="T699" s="12" t="s">
        <v>2392</v>
      </c>
      <c r="U699" s="7" t="s">
        <v>42</v>
      </c>
      <c r="V699" s="26" t="e">
        <f t="shared" ca="1" si="24"/>
        <v>#NAME?</v>
      </c>
      <c r="W699" s="7"/>
      <c r="X699" s="7"/>
      <c r="Y699" s="31" t="s">
        <v>165</v>
      </c>
      <c r="Z699" s="32"/>
      <c r="AA699" s="33">
        <v>45344</v>
      </c>
      <c r="AB699" s="34">
        <v>49075100013438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>
        <v>1353336.36</v>
      </c>
      <c r="AT699" s="32">
        <v>1431243.69</v>
      </c>
      <c r="AU699" s="32">
        <v>1448256.37</v>
      </c>
      <c r="AV699" s="32">
        <v>1488093</v>
      </c>
      <c r="AW699" s="32">
        <v>1489166</v>
      </c>
      <c r="AX699" s="32">
        <v>1499859</v>
      </c>
      <c r="AY699" s="32">
        <v>1557119.93</v>
      </c>
      <c r="AZ699" s="32">
        <v>1610999.32</v>
      </c>
      <c r="BA699" s="32">
        <v>1620904.6</v>
      </c>
      <c r="BB699" s="32">
        <v>1615251.13</v>
      </c>
      <c r="BC699" s="32">
        <v>1590994.08</v>
      </c>
      <c r="BD699" s="32">
        <v>1603968.33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86" t="s">
        <v>2393</v>
      </c>
      <c r="C700" s="95" t="s">
        <v>2394</v>
      </c>
      <c r="D700" s="7" t="s">
        <v>18</v>
      </c>
      <c r="E700" s="7" t="s">
        <v>19</v>
      </c>
      <c r="F700" s="7" t="s">
        <v>20</v>
      </c>
      <c r="G700" s="7" t="e">
        <f t="shared" ca="1" si="23"/>
        <v>#NAME?</v>
      </c>
      <c r="H700" s="26" t="s">
        <v>170</v>
      </c>
      <c r="I700" s="26" t="s">
        <v>24</v>
      </c>
      <c r="J700" s="7" t="str">
        <f t="shared" si="28"/>
        <v>Não</v>
      </c>
      <c r="K700" s="27">
        <v>45217</v>
      </c>
      <c r="L700" s="7"/>
      <c r="M700" s="7" t="s">
        <v>221</v>
      </c>
      <c r="N700" s="28">
        <v>1.4999999999999999E-2</v>
      </c>
      <c r="O700" s="7" t="s">
        <v>99</v>
      </c>
      <c r="P700" s="29">
        <v>0.1</v>
      </c>
      <c r="Q700" s="94"/>
      <c r="R700" s="94"/>
      <c r="S700" s="7" t="s">
        <v>163</v>
      </c>
      <c r="T700" s="7" t="s">
        <v>2395</v>
      </c>
      <c r="U700" s="7" t="s">
        <v>77</v>
      </c>
      <c r="V700" s="26" t="e">
        <f t="shared" ca="1" si="24"/>
        <v>#NAME?</v>
      </c>
      <c r="W700" s="7"/>
      <c r="X700" s="7"/>
      <c r="Y700" s="31" t="s">
        <v>165</v>
      </c>
      <c r="Z700" s="32"/>
      <c r="AA700" s="33">
        <v>45217</v>
      </c>
      <c r="AB700" s="34">
        <v>49075100012733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50269.97</v>
      </c>
      <c r="AU700" s="32">
        <v>50015.82</v>
      </c>
      <c r="AV700" s="32">
        <v>49967.44</v>
      </c>
      <c r="AW700" s="32">
        <v>50246.400000000001</v>
      </c>
      <c r="AX700" s="32">
        <v>50895.81</v>
      </c>
      <c r="AY700" s="32">
        <v>51384.35</v>
      </c>
      <c r="AZ700" s="32">
        <v>51429.81</v>
      </c>
      <c r="BA700" s="32">
        <v>51267.25</v>
      </c>
      <c r="BB700" s="32">
        <v>51185.919999999998</v>
      </c>
      <c r="BC700" s="32">
        <v>51210.22</v>
      </c>
      <c r="BD700" s="32">
        <v>51924.1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14" t="s">
        <v>2396</v>
      </c>
      <c r="C701" s="4" t="s">
        <v>2397</v>
      </c>
      <c r="D701" s="7" t="s">
        <v>18</v>
      </c>
      <c r="E701" s="7" t="s">
        <v>19</v>
      </c>
      <c r="F701" s="7" t="s">
        <v>72</v>
      </c>
      <c r="G701" s="7" t="e">
        <f t="shared" ca="1" si="23"/>
        <v>#NAME?</v>
      </c>
      <c r="H701" s="26" t="s">
        <v>170</v>
      </c>
      <c r="I701" s="26" t="s">
        <v>24</v>
      </c>
      <c r="J701" s="7" t="str">
        <f t="shared" si="28"/>
        <v>Não</v>
      </c>
      <c r="K701" s="27">
        <v>45155</v>
      </c>
      <c r="L701" s="7"/>
      <c r="M701" s="7" t="s">
        <v>75</v>
      </c>
      <c r="N701" s="28">
        <v>1.2E-2</v>
      </c>
      <c r="O701" s="7" t="s">
        <v>24</v>
      </c>
      <c r="P701" s="29">
        <v>0</v>
      </c>
      <c r="Q701" s="30"/>
      <c r="R701" s="47" t="s">
        <v>1176</v>
      </c>
      <c r="S701" s="7" t="s">
        <v>163</v>
      </c>
      <c r="T701" s="7" t="s">
        <v>2398</v>
      </c>
      <c r="U701" s="7" t="s">
        <v>77</v>
      </c>
      <c r="V701" s="26" t="e">
        <f t="shared" ca="1" si="24"/>
        <v>#NAME?</v>
      </c>
      <c r="W701" s="7"/>
      <c r="X701" s="7" t="s">
        <v>26</v>
      </c>
      <c r="Y701" s="31" t="s">
        <v>165</v>
      </c>
      <c r="Z701" s="32"/>
      <c r="AA701" s="33">
        <v>45155</v>
      </c>
      <c r="AB701" s="34">
        <v>49075100008566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>
        <v>254727.21</v>
      </c>
      <c r="AN701" s="32">
        <v>276438.52</v>
      </c>
      <c r="AO701" s="32">
        <v>331459.89</v>
      </c>
      <c r="AP701" s="32">
        <v>336584.66</v>
      </c>
      <c r="AQ701" s="32">
        <v>341095.63</v>
      </c>
      <c r="AR701" s="32">
        <v>589795.71</v>
      </c>
      <c r="AS701" s="32">
        <v>634652.05000000005</v>
      </c>
      <c r="AT701" s="32">
        <v>1042902.05</v>
      </c>
      <c r="AU701" s="32">
        <v>1040002.94</v>
      </c>
      <c r="AV701" s="32">
        <v>1043852</v>
      </c>
      <c r="AW701" s="32">
        <v>1050678</v>
      </c>
      <c r="AX701" s="32">
        <v>1062019</v>
      </c>
      <c r="AY701" s="32">
        <v>1072411.73</v>
      </c>
      <c r="AZ701" s="32">
        <v>1076620.77</v>
      </c>
      <c r="BA701" s="32">
        <v>1080058.32</v>
      </c>
      <c r="BB701" s="32">
        <v>1082264.1599999999</v>
      </c>
      <c r="BC701" s="32">
        <v>1087284.6100000001</v>
      </c>
      <c r="BD701" s="32">
        <v>1096719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14" t="s">
        <v>2399</v>
      </c>
      <c r="C702" s="4" t="s">
        <v>2400</v>
      </c>
      <c r="D702" s="7" t="s">
        <v>18</v>
      </c>
      <c r="E702" s="7" t="s">
        <v>32</v>
      </c>
      <c r="F702" s="7" t="s">
        <v>66</v>
      </c>
      <c r="G702" s="7" t="e">
        <f t="shared" ca="1" si="23"/>
        <v>#NAME?</v>
      </c>
      <c r="H702" s="26" t="s">
        <v>170</v>
      </c>
      <c r="I702" s="26" t="s">
        <v>24</v>
      </c>
      <c r="J702" s="7" t="str">
        <f t="shared" si="28"/>
        <v>Não</v>
      </c>
      <c r="K702" s="27">
        <v>45548</v>
      </c>
      <c r="L702" s="7"/>
      <c r="M702" s="7" t="s">
        <v>23</v>
      </c>
      <c r="N702" s="28">
        <v>1.2E-2</v>
      </c>
      <c r="O702" s="7" t="s">
        <v>24</v>
      </c>
      <c r="P702" s="29">
        <v>0</v>
      </c>
      <c r="Q702" s="30"/>
      <c r="R702" s="47"/>
      <c r="S702" s="7" t="s">
        <v>163</v>
      </c>
      <c r="T702" s="7" t="s">
        <v>2401</v>
      </c>
      <c r="U702" s="7" t="s">
        <v>32</v>
      </c>
      <c r="V702" s="26" t="e">
        <f t="shared" ca="1" si="24"/>
        <v>#NAME?</v>
      </c>
      <c r="W702" s="7"/>
      <c r="X702" s="7" t="s">
        <v>39</v>
      </c>
      <c r="Y702" s="31"/>
      <c r="Z702" s="32"/>
      <c r="AA702" s="32"/>
      <c r="AB702" s="34">
        <v>49075100015724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>
        <v>380610.47</v>
      </c>
      <c r="BA702" s="32">
        <v>1018971.38</v>
      </c>
      <c r="BB702" s="32">
        <v>1026227.68</v>
      </c>
      <c r="BC702" s="32">
        <v>1034996.94</v>
      </c>
      <c r="BD702" s="32">
        <v>1045115.88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3" t="s">
        <v>2402</v>
      </c>
      <c r="C703" s="4" t="s">
        <v>2403</v>
      </c>
      <c r="D703" s="7" t="s">
        <v>18</v>
      </c>
      <c r="E703" s="7" t="s">
        <v>42</v>
      </c>
      <c r="F703" s="7" t="s">
        <v>90</v>
      </c>
      <c r="G703" s="7" t="e">
        <f t="shared" ca="1" si="23"/>
        <v>#NAME?</v>
      </c>
      <c r="H703" s="26" t="s">
        <v>179</v>
      </c>
      <c r="I703" s="26" t="s">
        <v>180</v>
      </c>
      <c r="J703" s="7" t="str">
        <f t="shared" si="28"/>
        <v>Não</v>
      </c>
      <c r="K703" s="27">
        <v>45163</v>
      </c>
      <c r="L703" s="27"/>
      <c r="M703" s="7" t="s">
        <v>23</v>
      </c>
      <c r="N703" s="28">
        <v>0.01</v>
      </c>
      <c r="O703" s="7" t="s">
        <v>24</v>
      </c>
      <c r="P703" s="29">
        <v>0</v>
      </c>
      <c r="Q703" s="94"/>
      <c r="R703" s="94"/>
      <c r="S703" s="7" t="s">
        <v>207</v>
      </c>
      <c r="T703" s="7" t="s">
        <v>2404</v>
      </c>
      <c r="U703" s="7" t="s">
        <v>42</v>
      </c>
      <c r="V703" s="26" t="e">
        <f t="shared" ca="1" si="24"/>
        <v>#NAME?</v>
      </c>
      <c r="W703" s="7"/>
      <c r="X703" s="7"/>
      <c r="Y703" s="31" t="s">
        <v>165</v>
      </c>
      <c r="Z703" s="32"/>
      <c r="AA703" s="33">
        <v>45163</v>
      </c>
      <c r="AB703" s="34">
        <v>49075100011869</v>
      </c>
      <c r="AC703" s="32"/>
      <c r="AD703" s="32"/>
      <c r="AE703" s="32"/>
      <c r="AF703" s="32"/>
      <c r="AG703" s="32"/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0</v>
      </c>
      <c r="AU703" s="32">
        <v>0</v>
      </c>
      <c r="AV703" s="32">
        <v>0</v>
      </c>
      <c r="AW703" s="32">
        <v>0</v>
      </c>
      <c r="AX703" s="32">
        <v>0</v>
      </c>
      <c r="AY703" s="32">
        <v>0</v>
      </c>
      <c r="AZ703" s="32">
        <v>0</v>
      </c>
      <c r="BA703" s="32">
        <v>0</v>
      </c>
      <c r="BB703" s="32">
        <v>0</v>
      </c>
      <c r="BC703" s="32">
        <v>0</v>
      </c>
      <c r="BD703" s="32">
        <v>0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2405</v>
      </c>
      <c r="C704" s="4" t="s">
        <v>2406</v>
      </c>
      <c r="D704" s="7" t="s">
        <v>159</v>
      </c>
      <c r="E704" s="7" t="s">
        <v>32</v>
      </c>
      <c r="F704" s="7" t="s">
        <v>545</v>
      </c>
      <c r="G704" s="7" t="e">
        <f t="shared" ca="1" si="23"/>
        <v>#NAME?</v>
      </c>
      <c r="H704" s="26" t="s">
        <v>161</v>
      </c>
      <c r="I704" s="26" t="s">
        <v>24</v>
      </c>
      <c r="J704" s="7" t="str">
        <f t="shared" si="28"/>
        <v>Não</v>
      </c>
      <c r="K704" s="27">
        <v>45097</v>
      </c>
      <c r="L704" s="27">
        <v>45513</v>
      </c>
      <c r="M704" s="7" t="s">
        <v>2407</v>
      </c>
      <c r="N704" s="28">
        <v>0.01</v>
      </c>
      <c r="O704" s="7" t="s">
        <v>24</v>
      </c>
      <c r="P704" s="29">
        <v>0</v>
      </c>
      <c r="Q704" s="85"/>
      <c r="R704" s="47" t="s">
        <v>778</v>
      </c>
      <c r="S704" s="7" t="s">
        <v>163</v>
      </c>
      <c r="T704" s="7" t="s">
        <v>2408</v>
      </c>
      <c r="U704" s="7" t="s">
        <v>209</v>
      </c>
      <c r="V704" s="26" t="e">
        <f t="shared" ca="1" si="24"/>
        <v>#NAME?</v>
      </c>
      <c r="W704" s="7"/>
      <c r="X704" s="7"/>
      <c r="Y704" s="31" t="s">
        <v>165</v>
      </c>
      <c r="Z704" s="32"/>
      <c r="AA704" s="33">
        <v>45097</v>
      </c>
      <c r="AB704" s="34">
        <v>49075100008213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>
        <v>1162232.1200000001</v>
      </c>
      <c r="AM704" s="32">
        <v>1174050.43</v>
      </c>
      <c r="AN704" s="32">
        <v>1240505.75</v>
      </c>
      <c r="AO704" s="32">
        <v>1249250.74</v>
      </c>
      <c r="AP704" s="32">
        <v>2179804.13</v>
      </c>
      <c r="AQ704" s="32">
        <v>2195792.98</v>
      </c>
      <c r="AR704" s="32">
        <v>2213575.4500000002</v>
      </c>
      <c r="AS704" s="32">
        <v>2229283.4900000002</v>
      </c>
      <c r="AT704" s="32">
        <v>2244094.9500000002</v>
      </c>
      <c r="AU704" s="32">
        <v>2307551.7599999998</v>
      </c>
      <c r="AV704" s="32">
        <v>2323267</v>
      </c>
      <c r="AW704" s="32">
        <v>2337371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>
        <v>0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2409</v>
      </c>
      <c r="C705" s="4" t="s">
        <v>2410</v>
      </c>
      <c r="D705" s="7" t="s">
        <v>18</v>
      </c>
      <c r="E705" s="7" t="s">
        <v>19</v>
      </c>
      <c r="F705" s="7" t="s">
        <v>72</v>
      </c>
      <c r="G705" s="7" t="e">
        <f t="shared" ca="1" si="23"/>
        <v>#NAME?</v>
      </c>
      <c r="H705" s="26" t="s">
        <v>170</v>
      </c>
      <c r="I705" s="26" t="s">
        <v>24</v>
      </c>
      <c r="J705" s="7" t="str">
        <f t="shared" si="28"/>
        <v>Não</v>
      </c>
      <c r="K705" s="27">
        <v>45029</v>
      </c>
      <c r="L705" s="7"/>
      <c r="M705" s="7" t="s">
        <v>221</v>
      </c>
      <c r="N705" s="28">
        <v>1.4999999999999999E-2</v>
      </c>
      <c r="O705" s="7" t="s">
        <v>99</v>
      </c>
      <c r="P705" s="29">
        <v>0.1</v>
      </c>
      <c r="Q705" s="94"/>
      <c r="R705" s="94"/>
      <c r="S705" s="7" t="s">
        <v>163</v>
      </c>
      <c r="T705" s="7" t="s">
        <v>2411</v>
      </c>
      <c r="U705" s="7" t="s">
        <v>77</v>
      </c>
      <c r="V705" s="26" t="e">
        <f t="shared" ca="1" si="24"/>
        <v>#NAME?</v>
      </c>
      <c r="W705" s="7"/>
      <c r="X705" s="7"/>
      <c r="Y705" s="31" t="s">
        <v>165</v>
      </c>
      <c r="Z705" s="32"/>
      <c r="AA705" s="33">
        <v>45029</v>
      </c>
      <c r="AB705" s="34">
        <v>49075100004226</v>
      </c>
      <c r="AC705" s="32"/>
      <c r="AD705" s="32"/>
      <c r="AE705" s="32"/>
      <c r="AF705" s="32"/>
      <c r="AG705" s="32"/>
      <c r="AH705" s="32">
        <v>0</v>
      </c>
      <c r="AI705" s="32">
        <v>40121.160000000003</v>
      </c>
      <c r="AJ705" s="32">
        <v>40564.959999999999</v>
      </c>
      <c r="AK705" s="32">
        <v>44081.08</v>
      </c>
      <c r="AL705" s="32">
        <v>50609.72</v>
      </c>
      <c r="AM705" s="32">
        <v>54230.36</v>
      </c>
      <c r="AN705" s="32">
        <v>57397.440000000002</v>
      </c>
      <c r="AO705" s="32">
        <v>60377.08</v>
      </c>
      <c r="AP705" s="32">
        <v>64473.13</v>
      </c>
      <c r="AQ705" s="32">
        <v>68654.73</v>
      </c>
      <c r="AR705" s="32">
        <v>69784.91</v>
      </c>
      <c r="AS705" s="32">
        <v>70378.039999999994</v>
      </c>
      <c r="AT705" s="32">
        <v>75125.820000000007</v>
      </c>
      <c r="AU705" s="32">
        <v>112362.01</v>
      </c>
      <c r="AV705" s="32">
        <v>113909</v>
      </c>
      <c r="AW705" s="32">
        <v>117569</v>
      </c>
      <c r="AX705" s="32">
        <v>123139.2</v>
      </c>
      <c r="AY705" s="32">
        <v>126611.17</v>
      </c>
      <c r="AZ705" s="32">
        <v>129629.34</v>
      </c>
      <c r="BA705" s="32">
        <v>128694.47</v>
      </c>
      <c r="BB705" s="32">
        <v>129967.3</v>
      </c>
      <c r="BC705" s="32">
        <v>129723.07</v>
      </c>
      <c r="BD705" s="32">
        <v>132478.39999999999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14" t="s">
        <v>2412</v>
      </c>
      <c r="C706" s="4" t="s">
        <v>2413</v>
      </c>
      <c r="D706" s="7" t="s">
        <v>18</v>
      </c>
      <c r="E706" s="7" t="s">
        <v>32</v>
      </c>
      <c r="F706" s="7" t="s">
        <v>409</v>
      </c>
      <c r="G706" s="7" t="e">
        <f t="shared" ca="1" si="23"/>
        <v>#NAME?</v>
      </c>
      <c r="H706" s="26" t="s">
        <v>161</v>
      </c>
      <c r="I706" s="26" t="s">
        <v>24</v>
      </c>
      <c r="J706" s="7" t="str">
        <f t="shared" si="28"/>
        <v>Não</v>
      </c>
      <c r="K706" s="27">
        <v>45001</v>
      </c>
      <c r="L706" s="79">
        <v>45614</v>
      </c>
      <c r="M706" s="7" t="s">
        <v>190</v>
      </c>
      <c r="N706" s="28">
        <v>0</v>
      </c>
      <c r="O706" s="7" t="s">
        <v>24</v>
      </c>
      <c r="P706" s="29">
        <v>0</v>
      </c>
      <c r="Q706" s="47"/>
      <c r="R706" s="30"/>
      <c r="S706" s="7" t="s">
        <v>163</v>
      </c>
      <c r="T706" s="7" t="s">
        <v>2414</v>
      </c>
      <c r="U706" s="7" t="s">
        <v>32</v>
      </c>
      <c r="V706" s="26" t="e">
        <f t="shared" ca="1" si="24"/>
        <v>#NAME?</v>
      </c>
      <c r="W706" s="7"/>
      <c r="X706" s="7"/>
      <c r="Y706" s="31" t="s">
        <v>165</v>
      </c>
      <c r="Z706" s="32"/>
      <c r="AA706" s="33">
        <v>45001</v>
      </c>
      <c r="AB706" s="34">
        <v>49075100008612</v>
      </c>
      <c r="AC706" s="32"/>
      <c r="AD706" s="32"/>
      <c r="AE706" s="32"/>
      <c r="AF706" s="32"/>
      <c r="AG706" s="32"/>
      <c r="AH706" s="32">
        <v>240699.04</v>
      </c>
      <c r="AI706" s="32">
        <v>242683.04</v>
      </c>
      <c r="AJ706" s="32">
        <v>245715.26</v>
      </c>
      <c r="AK706" s="32">
        <v>255492.88</v>
      </c>
      <c r="AL706" s="32">
        <v>258221.49</v>
      </c>
      <c r="AM706" s="32">
        <v>261151.03</v>
      </c>
      <c r="AN706" s="32">
        <v>213028.8</v>
      </c>
      <c r="AO706" s="32">
        <v>215140.58</v>
      </c>
      <c r="AP706" s="32">
        <v>161000.5</v>
      </c>
      <c r="AQ706" s="32">
        <v>160132.44</v>
      </c>
      <c r="AR706" s="32">
        <v>71056.31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2415</v>
      </c>
      <c r="C707" s="4" t="s">
        <v>2416</v>
      </c>
      <c r="D707" s="7" t="s">
        <v>57</v>
      </c>
      <c r="E707" s="7" t="s">
        <v>32</v>
      </c>
      <c r="F707" s="7" t="s">
        <v>2417</v>
      </c>
      <c r="G707" s="7" t="e">
        <f t="shared" ca="1" si="23"/>
        <v>#NAME?</v>
      </c>
      <c r="H707" s="26" t="s">
        <v>170</v>
      </c>
      <c r="I707" s="26" t="s">
        <v>24</v>
      </c>
      <c r="J707" s="7" t="str">
        <f t="shared" si="28"/>
        <v>Não</v>
      </c>
      <c r="K707" s="27">
        <v>44929</v>
      </c>
      <c r="L707" s="7"/>
      <c r="M707" s="7" t="s">
        <v>23</v>
      </c>
      <c r="N707" s="28">
        <v>1.2E-2</v>
      </c>
      <c r="O707" s="7" t="s">
        <v>24</v>
      </c>
      <c r="P707" s="29">
        <v>0</v>
      </c>
      <c r="Q707" s="94"/>
      <c r="R707" s="94"/>
      <c r="S707" s="7" t="s">
        <v>163</v>
      </c>
      <c r="T707" s="7" t="s">
        <v>2418</v>
      </c>
      <c r="U707" s="7" t="s">
        <v>42</v>
      </c>
      <c r="V707" s="26" t="e">
        <f t="shared" ca="1" si="24"/>
        <v>#NAME?</v>
      </c>
      <c r="W707" s="7"/>
      <c r="X707" s="7"/>
      <c r="Y707" s="31" t="s">
        <v>165</v>
      </c>
      <c r="Z707" s="32"/>
      <c r="AA707" s="33">
        <v>44929</v>
      </c>
      <c r="AB707" s="34">
        <v>49075100010110</v>
      </c>
      <c r="AC707" s="32"/>
      <c r="AD707" s="32"/>
      <c r="AE707" s="32"/>
      <c r="AF707" s="32">
        <v>295761.96999999997</v>
      </c>
      <c r="AG707" s="32">
        <v>297479.42</v>
      </c>
      <c r="AH707" s="32">
        <v>336452.8</v>
      </c>
      <c r="AI707" s="32">
        <v>338756.18</v>
      </c>
      <c r="AJ707" s="32">
        <v>342130.28</v>
      </c>
      <c r="AK707" s="32">
        <v>344541.66</v>
      </c>
      <c r="AL707" s="32">
        <v>346952.7</v>
      </c>
      <c r="AM707" s="32">
        <v>349411.89</v>
      </c>
      <c r="AN707" s="32">
        <v>350929.21</v>
      </c>
      <c r="AO707" s="32">
        <v>353700.83</v>
      </c>
      <c r="AP707" s="32">
        <v>355768.52</v>
      </c>
      <c r="AQ707" s="32">
        <v>358487.89</v>
      </c>
      <c r="AR707" s="32">
        <v>361575.81</v>
      </c>
      <c r="AS707" s="32">
        <v>363485.83</v>
      </c>
      <c r="AT707" s="32">
        <v>365697.18</v>
      </c>
      <c r="AU707" s="32">
        <v>368502.72</v>
      </c>
      <c r="AV707" s="32">
        <v>371274.4</v>
      </c>
      <c r="AW707" s="32">
        <v>373992.1</v>
      </c>
      <c r="AX707" s="32">
        <v>376120</v>
      </c>
      <c r="AY707" s="32">
        <v>376766.89</v>
      </c>
      <c r="AZ707" s="32">
        <v>378011.47</v>
      </c>
      <c r="BA707" s="32">
        <v>381269.54</v>
      </c>
      <c r="BB707" s="32">
        <v>383981.33</v>
      </c>
      <c r="BC707" s="32">
        <v>386453.62</v>
      </c>
      <c r="BD707" s="32">
        <v>389948.92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3" t="s">
        <v>2419</v>
      </c>
      <c r="C708" s="38" t="s">
        <v>2420</v>
      </c>
      <c r="D708" s="7" t="s">
        <v>18</v>
      </c>
      <c r="E708" s="7" t="s">
        <v>32</v>
      </c>
      <c r="F708" s="7" t="s">
        <v>409</v>
      </c>
      <c r="G708" s="7" t="e">
        <f t="shared" ca="1" si="23"/>
        <v>#NAME?</v>
      </c>
      <c r="H708" s="26" t="s">
        <v>179</v>
      </c>
      <c r="I708" s="26" t="s">
        <v>265</v>
      </c>
      <c r="J708" s="7" t="str">
        <f t="shared" si="28"/>
        <v>Sim</v>
      </c>
      <c r="K708" s="27">
        <v>45338</v>
      </c>
      <c r="L708" s="7"/>
      <c r="M708" s="7" t="s">
        <v>23</v>
      </c>
      <c r="N708" s="28">
        <v>1.2E-2</v>
      </c>
      <c r="O708" s="7" t="s">
        <v>24</v>
      </c>
      <c r="P708" s="29">
        <v>0</v>
      </c>
      <c r="Q708" s="39" t="s">
        <v>2421</v>
      </c>
      <c r="R708" s="94"/>
      <c r="S708" s="7" t="s">
        <v>163</v>
      </c>
      <c r="T708" s="6" t="s">
        <v>2422</v>
      </c>
      <c r="U708" s="7" t="s">
        <v>32</v>
      </c>
      <c r="V708" s="26" t="e">
        <f t="shared" ca="1" si="24"/>
        <v>#NAME?</v>
      </c>
      <c r="W708" s="7"/>
      <c r="X708" s="7"/>
      <c r="Y708" s="31" t="s">
        <v>165</v>
      </c>
      <c r="Z708" s="32"/>
      <c r="AA708" s="33">
        <v>45338</v>
      </c>
      <c r="AB708" s="34">
        <v>49075100013446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>
        <v>422677.5</v>
      </c>
      <c r="AT708" s="32">
        <v>256538.48</v>
      </c>
      <c r="AU708" s="32">
        <v>258707.65</v>
      </c>
      <c r="AV708" s="32">
        <v>248937.5</v>
      </c>
      <c r="AW708" s="32">
        <v>250924.6</v>
      </c>
      <c r="AX708" s="32">
        <v>242979.20000000001</v>
      </c>
      <c r="AY708" s="32">
        <v>244950.13</v>
      </c>
      <c r="AZ708" s="32">
        <v>246250.52</v>
      </c>
      <c r="BA708" s="32">
        <v>248465.65</v>
      </c>
      <c r="BB708" s="32">
        <v>278097.59000000003</v>
      </c>
      <c r="BC708" s="32">
        <v>273889</v>
      </c>
      <c r="BD708" s="32">
        <v>0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2423</v>
      </c>
      <c r="C709" s="4" t="s">
        <v>2424</v>
      </c>
      <c r="D709" s="7" t="s">
        <v>18</v>
      </c>
      <c r="E709" s="7" t="s">
        <v>32</v>
      </c>
      <c r="F709" s="7" t="s">
        <v>2425</v>
      </c>
      <c r="G709" s="7" t="e">
        <f t="shared" ca="1" si="23"/>
        <v>#NAME?</v>
      </c>
      <c r="H709" s="26" t="s">
        <v>170</v>
      </c>
      <c r="I709" s="26" t="s">
        <v>24</v>
      </c>
      <c r="J709" s="7" t="str">
        <f t="shared" si="28"/>
        <v>Não</v>
      </c>
      <c r="K709" s="27">
        <v>44994</v>
      </c>
      <c r="L709" s="7"/>
      <c r="M709" s="7" t="s">
        <v>23</v>
      </c>
      <c r="N709" s="28">
        <v>1.2E-2</v>
      </c>
      <c r="O709" s="7" t="s">
        <v>24</v>
      </c>
      <c r="P709" s="29">
        <v>0</v>
      </c>
      <c r="Q709" s="94"/>
      <c r="R709" s="94"/>
      <c r="S709" s="7" t="s">
        <v>163</v>
      </c>
      <c r="T709" s="7" t="s">
        <v>2426</v>
      </c>
      <c r="U709" s="7" t="s">
        <v>32</v>
      </c>
      <c r="V709" s="26" t="e">
        <f t="shared" ca="1" si="24"/>
        <v>#NAME?</v>
      </c>
      <c r="W709" s="7"/>
      <c r="X709" s="7"/>
      <c r="Y709" s="31" t="s">
        <v>165</v>
      </c>
      <c r="Z709" s="32"/>
      <c r="AA709" s="33">
        <v>44994</v>
      </c>
      <c r="AB709" s="34">
        <v>49075100009368</v>
      </c>
      <c r="AC709" s="32"/>
      <c r="AD709" s="32"/>
      <c r="AE709" s="32"/>
      <c r="AF709" s="32"/>
      <c r="AG709" s="32">
        <v>0</v>
      </c>
      <c r="AH709" s="32">
        <v>165623.1</v>
      </c>
      <c r="AI709" s="32">
        <v>167201.9</v>
      </c>
      <c r="AJ709" s="32">
        <v>168860.19</v>
      </c>
      <c r="AK709" s="32">
        <v>170307.91</v>
      </c>
      <c r="AL709" s="32">
        <v>171767.27</v>
      </c>
      <c r="AM709" s="32">
        <v>152684.85999999999</v>
      </c>
      <c r="AN709" s="32">
        <v>153125.67000000001</v>
      </c>
      <c r="AO709" s="32">
        <v>153582.35</v>
      </c>
      <c r="AP709" s="32">
        <v>155453.48000000001</v>
      </c>
      <c r="AQ709" s="32">
        <v>157002.03</v>
      </c>
      <c r="AR709" s="32">
        <v>158147.74</v>
      </c>
      <c r="AS709" s="32">
        <v>159045.38</v>
      </c>
      <c r="AT709" s="32">
        <v>160214.99</v>
      </c>
      <c r="AU709" s="32">
        <v>160971.10999999999</v>
      </c>
      <c r="AV709" s="32">
        <v>161089.9</v>
      </c>
      <c r="AW709" s="32">
        <v>162047.9</v>
      </c>
      <c r="AX709" s="32">
        <v>162685.9</v>
      </c>
      <c r="AY709" s="32">
        <v>163341.10999999999</v>
      </c>
      <c r="AZ709" s="32">
        <v>164479.69</v>
      </c>
      <c r="BA709" s="32">
        <v>165879.87</v>
      </c>
      <c r="BB709" s="32">
        <v>166731.99</v>
      </c>
      <c r="BC709" s="32">
        <v>165418.76</v>
      </c>
      <c r="BD709" s="32">
        <v>166566.91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2427</v>
      </c>
      <c r="C710" s="4" t="s">
        <v>2428</v>
      </c>
      <c r="D710" s="7" t="s">
        <v>41</v>
      </c>
      <c r="E710" s="7" t="s">
        <v>42</v>
      </c>
      <c r="F710" s="7" t="s">
        <v>43</v>
      </c>
      <c r="G710" s="7" t="e">
        <f t="shared" ca="1" si="23"/>
        <v>#NAME?</v>
      </c>
      <c r="H710" s="26" t="s">
        <v>170</v>
      </c>
      <c r="I710" s="26" t="s">
        <v>24</v>
      </c>
      <c r="J710" s="7" t="str">
        <f t="shared" si="28"/>
        <v>Não</v>
      </c>
      <c r="K710" s="27">
        <v>45327</v>
      </c>
      <c r="L710" s="7"/>
      <c r="M710" s="9" t="s">
        <v>23</v>
      </c>
      <c r="N710" s="10">
        <v>1.2E-2</v>
      </c>
      <c r="O710" s="6" t="s">
        <v>24</v>
      </c>
      <c r="P710" s="11">
        <v>0</v>
      </c>
      <c r="Q710" s="94"/>
      <c r="R710" s="47" t="s">
        <v>997</v>
      </c>
      <c r="S710" s="7" t="s">
        <v>163</v>
      </c>
      <c r="T710" s="7" t="s">
        <v>2429</v>
      </c>
      <c r="U710" s="7" t="s">
        <v>32</v>
      </c>
      <c r="V710" s="26" t="e">
        <f t="shared" ca="1" si="24"/>
        <v>#NAME?</v>
      </c>
      <c r="W710" s="7"/>
      <c r="X710" s="7" t="s">
        <v>26</v>
      </c>
      <c r="Y710" s="31" t="s">
        <v>165</v>
      </c>
      <c r="Z710" s="32"/>
      <c r="AA710" s="33">
        <v>45327</v>
      </c>
      <c r="AB710" s="34">
        <v>49075100013454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>
        <v>0</v>
      </c>
      <c r="AS710" s="32">
        <v>600257.93999999994</v>
      </c>
      <c r="AT710" s="32">
        <v>603404.56999999995</v>
      </c>
      <c r="AU710" s="32">
        <v>681852.95</v>
      </c>
      <c r="AV710" s="32">
        <v>681714.3</v>
      </c>
      <c r="AW710" s="32">
        <v>705913.4</v>
      </c>
      <c r="AX710" s="32">
        <v>713578.3</v>
      </c>
      <c r="AY710" s="32">
        <v>721358.79</v>
      </c>
      <c r="AZ710" s="32">
        <v>721303.04000000004</v>
      </c>
      <c r="BA710" s="32">
        <v>722841.27</v>
      </c>
      <c r="BB710" s="32">
        <v>919180.14</v>
      </c>
      <c r="BC710" s="32">
        <v>926719.91</v>
      </c>
      <c r="BD710" s="32">
        <v>945266.46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2430</v>
      </c>
      <c r="C711" s="4" t="s">
        <v>2431</v>
      </c>
      <c r="D711" s="7" t="s">
        <v>18</v>
      </c>
      <c r="E711" s="7" t="s">
        <v>42</v>
      </c>
      <c r="F711" s="7" t="s">
        <v>90</v>
      </c>
      <c r="G711" s="7" t="e">
        <f t="shared" ca="1" si="23"/>
        <v>#NAME?</v>
      </c>
      <c r="H711" s="26" t="s">
        <v>179</v>
      </c>
      <c r="I711" s="26" t="s">
        <v>180</v>
      </c>
      <c r="J711" s="7" t="str">
        <f t="shared" si="28"/>
        <v>Não</v>
      </c>
      <c r="K711" s="27">
        <v>45098</v>
      </c>
      <c r="L711" s="27"/>
      <c r="M711" s="7" t="s">
        <v>23</v>
      </c>
      <c r="N711" s="28">
        <v>1.2E-2</v>
      </c>
      <c r="O711" s="7" t="s">
        <v>24</v>
      </c>
      <c r="P711" s="29">
        <v>0</v>
      </c>
      <c r="Q711" s="74"/>
      <c r="R711" s="30"/>
      <c r="S711" s="7" t="s">
        <v>163</v>
      </c>
      <c r="T711" s="7" t="s">
        <v>2432</v>
      </c>
      <c r="U711" s="7" t="s">
        <v>42</v>
      </c>
      <c r="V711" s="26" t="e">
        <f t="shared" ca="1" si="24"/>
        <v>#NAME?</v>
      </c>
      <c r="W711" s="7"/>
      <c r="X711" s="7"/>
      <c r="Y711" s="31" t="s">
        <v>165</v>
      </c>
      <c r="Z711" s="32"/>
      <c r="AA711" s="33">
        <v>45098</v>
      </c>
      <c r="AB711" s="34">
        <v>49075100008140</v>
      </c>
      <c r="AC711" s="32"/>
      <c r="AD711" s="32"/>
      <c r="AE711" s="32"/>
      <c r="AF711" s="32"/>
      <c r="AG711" s="32"/>
      <c r="AH711" s="32"/>
      <c r="AI711" s="32"/>
      <c r="AJ711" s="32"/>
      <c r="AK711" s="32">
        <v>28087.71</v>
      </c>
      <c r="AL711" s="32">
        <v>353259.52000000002</v>
      </c>
      <c r="AM711" s="32">
        <v>356967.54</v>
      </c>
      <c r="AN711" s="32">
        <v>359380.24</v>
      </c>
      <c r="AO711" s="32">
        <v>362555.21</v>
      </c>
      <c r="AP711" s="32">
        <v>365243.39</v>
      </c>
      <c r="AQ711" s="32">
        <v>367695.2</v>
      </c>
      <c r="AR711" s="32">
        <v>370412.66</v>
      </c>
      <c r="AS711" s="32">
        <v>372718.31</v>
      </c>
      <c r="AT711" s="32">
        <v>125398.61</v>
      </c>
      <c r="AU711" s="32">
        <v>126260.57</v>
      </c>
      <c r="AV711" s="32">
        <v>94273.79</v>
      </c>
      <c r="AW711" s="32">
        <v>95027.58</v>
      </c>
      <c r="AX711" s="32">
        <v>95803.97</v>
      </c>
      <c r="AY711" s="32">
        <v>76251.91</v>
      </c>
      <c r="AZ711" s="32">
        <v>45870.21</v>
      </c>
      <c r="BA711" s="32">
        <v>0</v>
      </c>
      <c r="BB711" s="32">
        <v>0</v>
      </c>
      <c r="BC711" s="32">
        <v>0.45</v>
      </c>
      <c r="BD711" s="32">
        <v>0.45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2433</v>
      </c>
      <c r="C712" s="4" t="s">
        <v>2434</v>
      </c>
      <c r="D712" s="7" t="s">
        <v>18</v>
      </c>
      <c r="E712" s="7" t="s">
        <v>32</v>
      </c>
      <c r="F712" s="7" t="s">
        <v>220</v>
      </c>
      <c r="G712" s="7" t="e">
        <f t="shared" ca="1" si="23"/>
        <v>#NAME?</v>
      </c>
      <c r="H712" s="26" t="s">
        <v>170</v>
      </c>
      <c r="I712" s="26" t="s">
        <v>24</v>
      </c>
      <c r="J712" s="7" t="str">
        <f t="shared" si="28"/>
        <v>Não</v>
      </c>
      <c r="K712" s="27">
        <v>44928</v>
      </c>
      <c r="L712" s="7"/>
      <c r="M712" s="7" t="s">
        <v>98</v>
      </c>
      <c r="N712" s="28">
        <v>0</v>
      </c>
      <c r="O712" s="7" t="s">
        <v>24</v>
      </c>
      <c r="P712" s="29">
        <v>0</v>
      </c>
      <c r="Q712" s="94"/>
      <c r="R712" s="94"/>
      <c r="S712" s="7" t="s">
        <v>163</v>
      </c>
      <c r="T712" s="7" t="s">
        <v>2435</v>
      </c>
      <c r="U712" s="7" t="s">
        <v>32</v>
      </c>
      <c r="V712" s="26" t="e">
        <f t="shared" ca="1" si="24"/>
        <v>#NAME?</v>
      </c>
      <c r="W712" s="7"/>
      <c r="X712" s="7"/>
      <c r="Y712" s="31" t="s">
        <v>279</v>
      </c>
      <c r="Z712" s="32"/>
      <c r="AA712" s="33">
        <v>44928</v>
      </c>
      <c r="AB712" s="34">
        <v>49075100006288</v>
      </c>
      <c r="AC712" s="32"/>
      <c r="AD712" s="32"/>
      <c r="AE712" s="32">
        <v>64015.93</v>
      </c>
      <c r="AF712" s="32">
        <v>59888.92</v>
      </c>
      <c r="AG712" s="32">
        <v>44917.04</v>
      </c>
      <c r="AH712" s="32">
        <v>46776.24</v>
      </c>
      <c r="AI712" s="32">
        <v>51910.5</v>
      </c>
      <c r="AJ712" s="32">
        <v>56248.95</v>
      </c>
      <c r="AK712" s="32">
        <v>56870.02</v>
      </c>
      <c r="AL712" s="32">
        <v>41471.870000000003</v>
      </c>
      <c r="AM712" s="32">
        <v>46115.8</v>
      </c>
      <c r="AN712" s="32">
        <v>42232.68</v>
      </c>
      <c r="AO712" s="32">
        <v>39568.06</v>
      </c>
      <c r="AP712" s="32">
        <v>43508.72</v>
      </c>
      <c r="AQ712" s="32">
        <v>64045.57</v>
      </c>
      <c r="AR712" s="32">
        <v>66948.91</v>
      </c>
      <c r="AS712" s="32">
        <v>67122.48</v>
      </c>
      <c r="AT712" s="32">
        <v>68171.38</v>
      </c>
      <c r="AU712" s="32">
        <v>68787.960000000006</v>
      </c>
      <c r="AV712" s="32">
        <v>69355.69</v>
      </c>
      <c r="AW712" s="32">
        <v>65966.850000000006</v>
      </c>
      <c r="AX712" s="32">
        <v>65270.720000000001</v>
      </c>
      <c r="AY712" s="32">
        <v>73265.899999999994</v>
      </c>
      <c r="AZ712" s="32">
        <v>73975.41</v>
      </c>
      <c r="BA712" s="32">
        <v>74179.12</v>
      </c>
      <c r="BB712" s="32">
        <v>73975.66</v>
      </c>
      <c r="BC712" s="32">
        <v>92225.65</v>
      </c>
      <c r="BD712" s="32">
        <v>95710.54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2436</v>
      </c>
      <c r="C713" s="4" t="s">
        <v>2437</v>
      </c>
      <c r="D713" s="7" t="s">
        <v>18</v>
      </c>
      <c r="E713" s="7" t="s">
        <v>19</v>
      </c>
      <c r="F713" s="7" t="s">
        <v>72</v>
      </c>
      <c r="G713" s="7" t="e">
        <f t="shared" ca="1" si="23"/>
        <v>#NAME?</v>
      </c>
      <c r="H713" s="26" t="s">
        <v>170</v>
      </c>
      <c r="I713" s="26" t="s">
        <v>24</v>
      </c>
      <c r="J713" s="7" t="str">
        <f t="shared" si="28"/>
        <v>Não</v>
      </c>
      <c r="K713" s="27">
        <v>45163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25"/>
      <c r="R713" s="30" t="s">
        <v>2438</v>
      </c>
      <c r="S713" s="7" t="s">
        <v>163</v>
      </c>
      <c r="T713" s="7" t="s">
        <v>2439</v>
      </c>
      <c r="U713" s="7" t="s">
        <v>77</v>
      </c>
      <c r="V713" s="26" t="e">
        <f t="shared" ca="1" si="24"/>
        <v>#NAME?</v>
      </c>
      <c r="W713" s="7"/>
      <c r="X713" s="7" t="s">
        <v>26</v>
      </c>
      <c r="Y713" s="31" t="s">
        <v>165</v>
      </c>
      <c r="Z713" s="32"/>
      <c r="AA713" s="33">
        <v>45163</v>
      </c>
      <c r="AB713" s="34">
        <v>49075100011877</v>
      </c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138546.57999999999</v>
      </c>
      <c r="AS713" s="32">
        <v>139562.43</v>
      </c>
      <c r="AT713" s="32">
        <v>140246.64000000001</v>
      </c>
      <c r="AU713" s="32">
        <v>139258.12</v>
      </c>
      <c r="AV713" s="32">
        <v>138801.29999999999</v>
      </c>
      <c r="AW713" s="32">
        <v>139604.79999999999</v>
      </c>
      <c r="AX713" s="32">
        <v>141253.9</v>
      </c>
      <c r="AY713" s="32">
        <v>142854.74</v>
      </c>
      <c r="AZ713" s="32">
        <v>142692.35999999999</v>
      </c>
      <c r="BA713" s="32">
        <v>141830.04</v>
      </c>
      <c r="BB713" s="32">
        <v>141102.26</v>
      </c>
      <c r="BC713" s="32">
        <v>141021.22</v>
      </c>
      <c r="BD713" s="32">
        <v>260907.86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14" t="s">
        <v>2440</v>
      </c>
      <c r="C714" s="4" t="s">
        <v>2441</v>
      </c>
      <c r="D714" s="7" t="s">
        <v>18</v>
      </c>
      <c r="E714" s="7" t="s">
        <v>19</v>
      </c>
      <c r="F714" s="7" t="s">
        <v>72</v>
      </c>
      <c r="G714" s="7" t="e">
        <f t="shared" ca="1" si="23"/>
        <v>#NAME?</v>
      </c>
      <c r="H714" s="26" t="s">
        <v>161</v>
      </c>
      <c r="I714" s="26" t="s">
        <v>24</v>
      </c>
      <c r="J714" s="7" t="str">
        <f t="shared" si="28"/>
        <v>Não</v>
      </c>
      <c r="K714" s="27">
        <v>45035</v>
      </c>
      <c r="L714" s="79">
        <v>45273</v>
      </c>
      <c r="M714" s="7" t="s">
        <v>23</v>
      </c>
      <c r="N714" s="28">
        <v>1.2E-2</v>
      </c>
      <c r="O714" s="7" t="s">
        <v>24</v>
      </c>
      <c r="P714" s="29">
        <v>0</v>
      </c>
      <c r="Q714" s="30"/>
      <c r="R714" s="30"/>
      <c r="S714" s="7" t="s">
        <v>163</v>
      </c>
      <c r="T714" s="7" t="s">
        <v>2439</v>
      </c>
      <c r="U714" s="7" t="s">
        <v>77</v>
      </c>
      <c r="V714" s="26" t="e">
        <f t="shared" ca="1" si="24"/>
        <v>#NAME?</v>
      </c>
      <c r="W714" s="7"/>
      <c r="X714" s="7"/>
      <c r="Y714" s="31"/>
      <c r="Z714" s="32"/>
      <c r="AA714" s="33">
        <v>45035</v>
      </c>
      <c r="AB714" s="34"/>
      <c r="AC714" s="32"/>
      <c r="AD714" s="32"/>
      <c r="AE714" s="32"/>
      <c r="AF714" s="32"/>
      <c r="AG714" s="32"/>
      <c r="AH714" s="32">
        <v>0</v>
      </c>
      <c r="AI714" s="32">
        <v>701737.29</v>
      </c>
      <c r="AJ714" s="32">
        <v>709516.96</v>
      </c>
      <c r="AK714" s="32">
        <v>311081.44</v>
      </c>
      <c r="AL714" s="32">
        <v>313149.40000000002</v>
      </c>
      <c r="AM714" s="32">
        <v>313634.65999999997</v>
      </c>
      <c r="AN714" s="32">
        <v>3.86</v>
      </c>
      <c r="AO714" s="32">
        <v>3.86</v>
      </c>
      <c r="AP714" s="32">
        <v>3.86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>
        <v>0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2442</v>
      </c>
      <c r="C715" s="4" t="s">
        <v>2443</v>
      </c>
      <c r="D715" s="7" t="s">
        <v>18</v>
      </c>
      <c r="E715" s="7" t="s">
        <v>42</v>
      </c>
      <c r="F715" s="7" t="s">
        <v>48</v>
      </c>
      <c r="G715" s="7" t="e">
        <f t="shared" ca="1" si="23"/>
        <v>#NAME?</v>
      </c>
      <c r="H715" s="26" t="s">
        <v>170</v>
      </c>
      <c r="I715" s="26" t="s">
        <v>24</v>
      </c>
      <c r="J715" s="7" t="s">
        <v>199</v>
      </c>
      <c r="K715" s="27">
        <v>45427</v>
      </c>
      <c r="L715" s="79"/>
      <c r="M715" s="7" t="s">
        <v>315</v>
      </c>
      <c r="N715" s="28">
        <v>0.01</v>
      </c>
      <c r="O715" s="7" t="s">
        <v>99</v>
      </c>
      <c r="P715" s="29">
        <v>0.1</v>
      </c>
      <c r="Q715" s="30"/>
      <c r="R715" s="30"/>
      <c r="S715" s="7" t="s">
        <v>163</v>
      </c>
      <c r="T715" s="7" t="s">
        <v>2444</v>
      </c>
      <c r="U715" s="7" t="s">
        <v>42</v>
      </c>
      <c r="V715" s="26" t="e">
        <f t="shared" ca="1" si="24"/>
        <v>#NAME?</v>
      </c>
      <c r="W715" s="7"/>
      <c r="X715" s="7"/>
      <c r="Y715" s="31" t="s">
        <v>165</v>
      </c>
      <c r="Z715" s="32"/>
      <c r="AA715" s="33">
        <v>45427</v>
      </c>
      <c r="AB715" s="34">
        <v>49075100014681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>
        <v>0</v>
      </c>
      <c r="AW715" s="32">
        <v>727143.8</v>
      </c>
      <c r="AX715" s="32">
        <v>1242904</v>
      </c>
      <c r="AY715" s="32">
        <v>1252702.46</v>
      </c>
      <c r="AZ715" s="32">
        <v>1262225.32</v>
      </c>
      <c r="BA715" s="32">
        <v>1933920.7</v>
      </c>
      <c r="BB715" s="32">
        <v>1642565.29</v>
      </c>
      <c r="BC715" s="32">
        <v>1417116.01</v>
      </c>
      <c r="BD715" s="32">
        <v>1128155.07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2442</v>
      </c>
      <c r="C716" s="4" t="s">
        <v>2445</v>
      </c>
      <c r="D716" s="7" t="s">
        <v>18</v>
      </c>
      <c r="E716" s="7" t="s">
        <v>42</v>
      </c>
      <c r="F716" s="7" t="s">
        <v>48</v>
      </c>
      <c r="G716" s="7" t="e">
        <f t="shared" ca="1" si="23"/>
        <v>#NAME?</v>
      </c>
      <c r="H716" s="26" t="s">
        <v>179</v>
      </c>
      <c r="I716" s="26" t="s">
        <v>205</v>
      </c>
      <c r="J716" s="7" t="s">
        <v>199</v>
      </c>
      <c r="K716" s="27">
        <v>45393</v>
      </c>
      <c r="L716" s="79"/>
      <c r="M716" s="7" t="s">
        <v>665</v>
      </c>
      <c r="N716" s="28">
        <v>0</v>
      </c>
      <c r="O716" s="7" t="s">
        <v>24</v>
      </c>
      <c r="P716" s="29">
        <v>0</v>
      </c>
      <c r="Q716" s="30"/>
      <c r="R716" s="30"/>
      <c r="S716" s="7" t="s">
        <v>163</v>
      </c>
      <c r="T716" s="7" t="s">
        <v>2444</v>
      </c>
      <c r="U716" s="7" t="s">
        <v>42</v>
      </c>
      <c r="V716" s="26" t="e">
        <f t="shared" ca="1" si="24"/>
        <v>#NAME?</v>
      </c>
      <c r="W716" s="7"/>
      <c r="X716" s="7"/>
      <c r="Y716" s="31" t="s">
        <v>165</v>
      </c>
      <c r="Z716" s="32"/>
      <c r="AA716" s="33">
        <v>45393</v>
      </c>
      <c r="AB716" s="34">
        <v>49075100014388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>
        <v>3570485.61</v>
      </c>
      <c r="AV716" s="32">
        <v>3592455</v>
      </c>
      <c r="AW716" s="32">
        <v>2607409</v>
      </c>
      <c r="AX716" s="32">
        <v>2403584</v>
      </c>
      <c r="AY716" s="32">
        <v>2421880.7000000002</v>
      </c>
      <c r="AZ716" s="32">
        <v>2403452.77</v>
      </c>
      <c r="BA716" s="32">
        <v>1565462.04</v>
      </c>
      <c r="BB716" s="32">
        <v>1580721.45</v>
      </c>
      <c r="BC716" s="32">
        <v>1421574.63</v>
      </c>
      <c r="BD716" s="32">
        <v>1434011.3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3" t="s">
        <v>2446</v>
      </c>
      <c r="C717" s="4" t="s">
        <v>2447</v>
      </c>
      <c r="D717" s="7" t="s">
        <v>18</v>
      </c>
      <c r="E717" s="7" t="s">
        <v>19</v>
      </c>
      <c r="F717" s="7" t="s">
        <v>684</v>
      </c>
      <c r="G717" s="7" t="e">
        <f t="shared" ca="1" si="23"/>
        <v>#NAME?</v>
      </c>
      <c r="H717" s="26" t="s">
        <v>170</v>
      </c>
      <c r="I717" s="26" t="s">
        <v>24</v>
      </c>
      <c r="J717" s="7" t="str">
        <f t="shared" ref="J717:J763" si="29">IF(Q717=0,"Não","Sim")</f>
        <v>Não</v>
      </c>
      <c r="K717" s="27">
        <v>45163</v>
      </c>
      <c r="L717" s="27"/>
      <c r="M717" s="7" t="s">
        <v>23</v>
      </c>
      <c r="N717" s="28">
        <v>7.0000000000000001E-3</v>
      </c>
      <c r="O717" s="7" t="s">
        <v>24</v>
      </c>
      <c r="P717" s="29">
        <v>0</v>
      </c>
      <c r="Q717" s="94"/>
      <c r="R717" s="30" t="s">
        <v>1284</v>
      </c>
      <c r="S717" s="7" t="s">
        <v>163</v>
      </c>
      <c r="T717" s="7" t="s">
        <v>2448</v>
      </c>
      <c r="U717" s="7" t="s">
        <v>209</v>
      </c>
      <c r="V717" s="26" t="e">
        <f t="shared" ca="1" si="24"/>
        <v>#NAME?</v>
      </c>
      <c r="W717" s="7"/>
      <c r="X717" s="7"/>
      <c r="Y717" s="31" t="s">
        <v>165</v>
      </c>
      <c r="Z717" s="32"/>
      <c r="AA717" s="33">
        <v>45163</v>
      </c>
      <c r="AB717" s="34">
        <v>49075100011885</v>
      </c>
      <c r="AC717" s="32"/>
      <c r="AD717" s="32"/>
      <c r="AE717" s="32"/>
      <c r="AF717" s="32"/>
      <c r="AG717" s="32"/>
      <c r="AH717" s="32"/>
      <c r="AI717" s="32">
        <v>0</v>
      </c>
      <c r="AJ717" s="32">
        <v>0</v>
      </c>
      <c r="AK717" s="32">
        <v>0</v>
      </c>
      <c r="AL717" s="32">
        <v>0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>
        <v>0</v>
      </c>
      <c r="AZ717" s="32">
        <v>0</v>
      </c>
      <c r="BA717" s="32">
        <v>0</v>
      </c>
      <c r="BB717" s="32">
        <v>1442617.45</v>
      </c>
      <c r="BC717" s="32">
        <v>1455369.51</v>
      </c>
      <c r="BD717" s="32">
        <v>1468659.31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2449</v>
      </c>
      <c r="C718" s="4" t="s">
        <v>2450</v>
      </c>
      <c r="D718" s="7" t="s">
        <v>31</v>
      </c>
      <c r="E718" s="7" t="s">
        <v>32</v>
      </c>
      <c r="F718" s="7" t="s">
        <v>216</v>
      </c>
      <c r="G718" s="7" t="e">
        <f t="shared" ca="1" si="23"/>
        <v>#NAME?</v>
      </c>
      <c r="H718" s="26" t="s">
        <v>170</v>
      </c>
      <c r="I718" s="26" t="s">
        <v>24</v>
      </c>
      <c r="J718" s="7" t="str">
        <f t="shared" si="29"/>
        <v>Sim</v>
      </c>
      <c r="K718" s="27">
        <v>45518</v>
      </c>
      <c r="L718" s="27"/>
      <c r="M718" s="7" t="s">
        <v>98</v>
      </c>
      <c r="N718" s="28">
        <v>1.2E-2</v>
      </c>
      <c r="O718" s="7" t="s">
        <v>99</v>
      </c>
      <c r="P718" s="29">
        <v>0.1</v>
      </c>
      <c r="Q718" s="30" t="s">
        <v>2451</v>
      </c>
      <c r="R718" s="30"/>
      <c r="S718" s="7" t="s">
        <v>163</v>
      </c>
      <c r="T718" s="7" t="s">
        <v>2452</v>
      </c>
      <c r="U718" s="7" t="s">
        <v>1816</v>
      </c>
      <c r="V718" s="26" t="e">
        <f t="shared" ca="1" si="24"/>
        <v>#NAME?</v>
      </c>
      <c r="W718" s="7"/>
      <c r="X718" s="7" t="s">
        <v>186</v>
      </c>
      <c r="Y718" s="31" t="s">
        <v>279</v>
      </c>
      <c r="Z718" s="32"/>
      <c r="AA718" s="32"/>
      <c r="AB718" s="34">
        <v>49075100015597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>
        <v>312460.33</v>
      </c>
      <c r="AZ718" s="32">
        <v>258221.5</v>
      </c>
      <c r="BA718" s="32">
        <v>256914.53</v>
      </c>
      <c r="BB718" s="32">
        <v>253782.95</v>
      </c>
      <c r="BC718" s="32">
        <v>265410.78000000003</v>
      </c>
      <c r="BD718" s="32">
        <v>186864.64000000001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2453</v>
      </c>
      <c r="C719" s="4" t="s">
        <v>2454</v>
      </c>
      <c r="D719" s="7" t="s">
        <v>18</v>
      </c>
      <c r="E719" s="7" t="s">
        <v>19</v>
      </c>
      <c r="F719" s="7" t="s">
        <v>72</v>
      </c>
      <c r="G719" s="7" t="e">
        <f t="shared" ca="1" si="23"/>
        <v>#NAME?</v>
      </c>
      <c r="H719" s="26" t="s">
        <v>179</v>
      </c>
      <c r="I719" s="26" t="s">
        <v>180</v>
      </c>
      <c r="J719" s="7" t="str">
        <f t="shared" si="29"/>
        <v>Não</v>
      </c>
      <c r="K719" s="27">
        <v>45163</v>
      </c>
      <c r="L719" s="27"/>
      <c r="M719" s="7" t="s">
        <v>23</v>
      </c>
      <c r="N719" s="28">
        <v>1.2E-2</v>
      </c>
      <c r="O719" s="7" t="s">
        <v>24</v>
      </c>
      <c r="P719" s="29">
        <v>0</v>
      </c>
      <c r="Q719" s="94"/>
      <c r="R719" s="192" t="s">
        <v>2455</v>
      </c>
      <c r="S719" s="7" t="s">
        <v>163</v>
      </c>
      <c r="T719" s="7" t="s">
        <v>2456</v>
      </c>
      <c r="U719" s="7" t="s">
        <v>77</v>
      </c>
      <c r="V719" s="26" t="e">
        <f t="shared" ca="1" si="24"/>
        <v>#NAME?</v>
      </c>
      <c r="W719" s="7"/>
      <c r="X719" s="7"/>
      <c r="Y719" s="31" t="s">
        <v>165</v>
      </c>
      <c r="Z719" s="32"/>
      <c r="AA719" s="33">
        <v>45163</v>
      </c>
      <c r="AB719" s="34">
        <v>49075100011893</v>
      </c>
      <c r="AC719" s="32"/>
      <c r="AD719" s="32"/>
      <c r="AE719" s="32"/>
      <c r="AF719" s="32"/>
      <c r="AG719" s="32"/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>
        <v>0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2457</v>
      </c>
      <c r="C720" s="4" t="s">
        <v>2458</v>
      </c>
      <c r="D720" s="7" t="s">
        <v>159</v>
      </c>
      <c r="E720" s="7" t="s">
        <v>32</v>
      </c>
      <c r="F720" s="7" t="s">
        <v>160</v>
      </c>
      <c r="G720" s="7" t="e">
        <f t="shared" ca="1" si="23"/>
        <v>#NAME?</v>
      </c>
      <c r="H720" s="26" t="s">
        <v>161</v>
      </c>
      <c r="I720" s="26" t="s">
        <v>24</v>
      </c>
      <c r="J720" s="7" t="str">
        <f t="shared" si="29"/>
        <v>Não</v>
      </c>
      <c r="K720" s="27">
        <v>45082</v>
      </c>
      <c r="L720" s="27">
        <v>45525</v>
      </c>
      <c r="M720" s="7" t="s">
        <v>381</v>
      </c>
      <c r="N720" s="28">
        <v>1.7999999999999999E-2</v>
      </c>
      <c r="O720" s="7" t="s">
        <v>99</v>
      </c>
      <c r="P720" s="29">
        <v>0.2</v>
      </c>
      <c r="Q720" s="47"/>
      <c r="R720" s="47"/>
      <c r="S720" s="7" t="s">
        <v>163</v>
      </c>
      <c r="T720" s="7" t="s">
        <v>2459</v>
      </c>
      <c r="U720" s="7" t="s">
        <v>32</v>
      </c>
      <c r="V720" s="26" t="e">
        <f t="shared" ca="1" si="24"/>
        <v>#NAME?</v>
      </c>
      <c r="W720" s="7"/>
      <c r="X720" s="7"/>
      <c r="Y720" s="31" t="s">
        <v>165</v>
      </c>
      <c r="Z720" s="32"/>
      <c r="AA720" s="33">
        <v>45082</v>
      </c>
      <c r="AB720" s="34">
        <v>49075100009279</v>
      </c>
      <c r="AC720" s="32"/>
      <c r="AD720" s="32"/>
      <c r="AE720" s="32"/>
      <c r="AF720" s="32"/>
      <c r="AG720" s="32"/>
      <c r="AH720" s="32"/>
      <c r="AI720" s="32">
        <v>0</v>
      </c>
      <c r="AJ720" s="32">
        <v>0</v>
      </c>
      <c r="AK720" s="32">
        <v>623400.99</v>
      </c>
      <c r="AL720" s="32">
        <v>681159.69</v>
      </c>
      <c r="AM720" s="32">
        <v>701601.4</v>
      </c>
      <c r="AN720" s="32">
        <v>692743.23</v>
      </c>
      <c r="AO720" s="32">
        <v>688107.42</v>
      </c>
      <c r="AP720" s="32">
        <v>701645.17</v>
      </c>
      <c r="AQ720" s="32">
        <v>721860.49</v>
      </c>
      <c r="AR720" s="32">
        <v>688520.55</v>
      </c>
      <c r="AS720" s="32">
        <v>695565.07</v>
      </c>
      <c r="AT720" s="32">
        <v>703252.34</v>
      </c>
      <c r="AU720" s="32">
        <v>688431.26</v>
      </c>
      <c r="AV720" s="32">
        <v>680296</v>
      </c>
      <c r="AW720" s="32">
        <v>681713.6</v>
      </c>
      <c r="AX720" s="32">
        <v>694626.5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2460</v>
      </c>
      <c r="C721" s="4" t="s">
        <v>2461</v>
      </c>
      <c r="D721" s="7" t="s">
        <v>168</v>
      </c>
      <c r="E721" s="7" t="s">
        <v>42</v>
      </c>
      <c r="F721" s="7" t="s">
        <v>169</v>
      </c>
      <c r="G721" s="7" t="e">
        <f t="shared" ca="1" si="23"/>
        <v>#NAME?</v>
      </c>
      <c r="H721" s="26" t="s">
        <v>300</v>
      </c>
      <c r="I721" s="26" t="s">
        <v>24</v>
      </c>
      <c r="J721" s="7" t="str">
        <f t="shared" si="29"/>
        <v>Não</v>
      </c>
      <c r="K721" s="27">
        <v>45692</v>
      </c>
      <c r="L721" s="27"/>
      <c r="M721" s="7" t="s">
        <v>23</v>
      </c>
      <c r="N721" s="28">
        <v>1.2E-2</v>
      </c>
      <c r="O721" s="7" t="s">
        <v>24</v>
      </c>
      <c r="P721" s="29">
        <v>0</v>
      </c>
      <c r="Q721" s="47"/>
      <c r="R721" s="47"/>
      <c r="S721" s="7" t="s">
        <v>163</v>
      </c>
      <c r="T721" s="7" t="s">
        <v>2462</v>
      </c>
      <c r="U721" s="7" t="s">
        <v>209</v>
      </c>
      <c r="V721" s="26" t="e">
        <f t="shared" ca="1" si="24"/>
        <v>#NAME?</v>
      </c>
      <c r="W721" s="7"/>
      <c r="X721" s="7" t="s">
        <v>26</v>
      </c>
      <c r="Y721" s="31"/>
      <c r="Z721" s="32"/>
      <c r="AA721" s="33"/>
      <c r="AB721" s="34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2463</v>
      </c>
      <c r="C722" s="4" t="s">
        <v>2464</v>
      </c>
      <c r="D722" s="7" t="s">
        <v>18</v>
      </c>
      <c r="E722" s="7" t="s">
        <v>42</v>
      </c>
      <c r="F722" s="7" t="s">
        <v>90</v>
      </c>
      <c r="G722" s="7" t="e">
        <f t="shared" ca="1" si="23"/>
        <v>#NAME?</v>
      </c>
      <c r="H722" s="26" t="s">
        <v>179</v>
      </c>
      <c r="I722" s="26" t="s">
        <v>180</v>
      </c>
      <c r="J722" s="7" t="str">
        <f t="shared" si="29"/>
        <v>Não</v>
      </c>
      <c r="K722" s="27">
        <v>44994</v>
      </c>
      <c r="L722" s="7"/>
      <c r="M722" s="7" t="s">
        <v>23</v>
      </c>
      <c r="N722" s="28">
        <v>1.2E-2</v>
      </c>
      <c r="O722" s="7" t="s">
        <v>24</v>
      </c>
      <c r="P722" s="29">
        <v>0</v>
      </c>
      <c r="Q722" s="47"/>
      <c r="R722" s="47" t="s">
        <v>756</v>
      </c>
      <c r="S722" s="7" t="s">
        <v>163</v>
      </c>
      <c r="T722" s="7" t="s">
        <v>2465</v>
      </c>
      <c r="U722" s="7" t="s">
        <v>42</v>
      </c>
      <c r="V722" s="26" t="e">
        <f t="shared" ca="1" si="24"/>
        <v>#NAME?</v>
      </c>
      <c r="W722" s="7"/>
      <c r="X722" s="7"/>
      <c r="Y722" s="31" t="s">
        <v>165</v>
      </c>
      <c r="Z722" s="32"/>
      <c r="AA722" s="33">
        <v>44994</v>
      </c>
      <c r="AB722" s="34">
        <v>49075100009376</v>
      </c>
      <c r="AC722" s="32"/>
      <c r="AD722" s="32"/>
      <c r="AE722" s="32"/>
      <c r="AF722" s="32"/>
      <c r="AG722" s="32">
        <v>0</v>
      </c>
      <c r="AH722" s="32">
        <v>104644.9</v>
      </c>
      <c r="AI722" s="32">
        <v>104992.36</v>
      </c>
      <c r="AJ722" s="32">
        <v>106366.95</v>
      </c>
      <c r="AK722" s="32">
        <v>107455.17</v>
      </c>
      <c r="AL722" s="32">
        <v>108307.08</v>
      </c>
      <c r="AM722" s="32">
        <v>109381.01</v>
      </c>
      <c r="AN722" s="32">
        <v>110181.84</v>
      </c>
      <c r="AO722" s="32">
        <v>110541.69</v>
      </c>
      <c r="AP722" s="32">
        <v>111342.3</v>
      </c>
      <c r="AQ722" s="32">
        <v>112177.45</v>
      </c>
      <c r="AR722" s="32">
        <v>113123.62</v>
      </c>
      <c r="AS722" s="32">
        <v>113982.99</v>
      </c>
      <c r="AT722" s="32">
        <v>114402.67</v>
      </c>
      <c r="AU722" s="32">
        <v>115227.91</v>
      </c>
      <c r="AV722" s="32">
        <v>115999.5</v>
      </c>
      <c r="AW722" s="32">
        <v>116865.8</v>
      </c>
      <c r="AX722" s="32">
        <v>116679.1</v>
      </c>
      <c r="AY722" s="32">
        <v>117643.65</v>
      </c>
      <c r="AZ722" s="32">
        <v>118132.82</v>
      </c>
      <c r="BA722" s="32">
        <v>5315.5</v>
      </c>
      <c r="BB722" s="32">
        <v>5353.76</v>
      </c>
      <c r="BC722" s="32">
        <v>10.42</v>
      </c>
      <c r="BD722" s="32">
        <v>10.42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40" t="s">
        <v>2466</v>
      </c>
      <c r="C723" s="41" t="s">
        <v>2467</v>
      </c>
      <c r="D723" s="7" t="s">
        <v>18</v>
      </c>
      <c r="E723" s="7" t="s">
        <v>32</v>
      </c>
      <c r="F723" s="7" t="s">
        <v>1094</v>
      </c>
      <c r="G723" s="7" t="e">
        <f t="shared" ca="1" si="23"/>
        <v>#NAME?</v>
      </c>
      <c r="H723" s="26" t="s">
        <v>161</v>
      </c>
      <c r="I723" s="26" t="s">
        <v>24</v>
      </c>
      <c r="J723" s="7" t="str">
        <f t="shared" si="29"/>
        <v>Não</v>
      </c>
      <c r="K723" s="27">
        <v>45408</v>
      </c>
      <c r="L723" s="79">
        <v>45596</v>
      </c>
      <c r="M723" s="7" t="s">
        <v>23</v>
      </c>
      <c r="N723" s="28">
        <v>1.2E-2</v>
      </c>
      <c r="O723" s="7" t="s">
        <v>24</v>
      </c>
      <c r="P723" s="29">
        <v>0</v>
      </c>
      <c r="Q723" s="47"/>
      <c r="R723" s="47"/>
      <c r="S723" s="7" t="s">
        <v>163</v>
      </c>
      <c r="T723" s="7" t="s">
        <v>2468</v>
      </c>
      <c r="U723" s="7" t="s">
        <v>32</v>
      </c>
      <c r="V723" s="26" t="e">
        <f t="shared" ca="1" si="24"/>
        <v>#NAME?</v>
      </c>
      <c r="W723" s="7"/>
      <c r="X723" s="7" t="s">
        <v>26</v>
      </c>
      <c r="Y723" s="31" t="s">
        <v>165</v>
      </c>
      <c r="Z723" s="32"/>
      <c r="AA723" s="33">
        <v>45408</v>
      </c>
      <c r="AB723" s="34">
        <v>49075100014132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>
        <v>0</v>
      </c>
      <c r="AV723" s="32">
        <v>469224.4</v>
      </c>
      <c r="AW723" s="32">
        <v>472897.3</v>
      </c>
      <c r="AX723" s="32">
        <v>477131.2</v>
      </c>
      <c r="AY723" s="32">
        <v>490578.08</v>
      </c>
      <c r="AZ723" s="32">
        <v>492874.05</v>
      </c>
      <c r="BA723" s="32">
        <v>497807.86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40" t="s">
        <v>2469</v>
      </c>
      <c r="C724" s="41" t="s">
        <v>2470</v>
      </c>
      <c r="D724" s="7" t="s">
        <v>18</v>
      </c>
      <c r="E724" s="7" t="s">
        <v>32</v>
      </c>
      <c r="F724" s="7" t="s">
        <v>1094</v>
      </c>
      <c r="G724" s="7" t="e">
        <f t="shared" ca="1" si="23"/>
        <v>#NAME?</v>
      </c>
      <c r="H724" s="26" t="s">
        <v>179</v>
      </c>
      <c r="I724" s="26" t="s">
        <v>265</v>
      </c>
      <c r="J724" s="7" t="str">
        <f t="shared" si="29"/>
        <v>Não</v>
      </c>
      <c r="K724" s="27">
        <v>45461</v>
      </c>
      <c r="L724" s="7"/>
      <c r="M724" s="7" t="s">
        <v>23</v>
      </c>
      <c r="N724" s="28">
        <v>1.2E-2</v>
      </c>
      <c r="O724" s="7" t="s">
        <v>24</v>
      </c>
      <c r="P724" s="29">
        <v>0</v>
      </c>
      <c r="Q724" s="47"/>
      <c r="R724" s="47"/>
      <c r="S724" s="7" t="s">
        <v>163</v>
      </c>
      <c r="T724" s="7" t="s">
        <v>2471</v>
      </c>
      <c r="U724" s="7" t="s">
        <v>209</v>
      </c>
      <c r="V724" s="26" t="e">
        <f t="shared" ca="1" si="24"/>
        <v>#NAME?</v>
      </c>
      <c r="W724" s="7"/>
      <c r="X724" s="7" t="s">
        <v>26</v>
      </c>
      <c r="Y724" s="31" t="s">
        <v>165</v>
      </c>
      <c r="Z724" s="32"/>
      <c r="AA724" s="33">
        <v>45461</v>
      </c>
      <c r="AB724" s="34">
        <v>49075100014884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>
        <v>0</v>
      </c>
      <c r="AX724" s="32">
        <v>38275.94</v>
      </c>
      <c r="AY724" s="32">
        <v>106857.76</v>
      </c>
      <c r="AZ724" s="32">
        <v>107707.12</v>
      </c>
      <c r="BA724" s="32">
        <v>108585.66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3" t="s">
        <v>2472</v>
      </c>
      <c r="C725" s="4" t="s">
        <v>2473</v>
      </c>
      <c r="D725" s="7" t="s">
        <v>159</v>
      </c>
      <c r="E725" s="7" t="s">
        <v>32</v>
      </c>
      <c r="F725" s="7" t="s">
        <v>160</v>
      </c>
      <c r="G725" s="7" t="e">
        <f t="shared" ca="1" si="23"/>
        <v>#NAME?</v>
      </c>
      <c r="H725" s="26" t="s">
        <v>161</v>
      </c>
      <c r="I725" s="26" t="s">
        <v>24</v>
      </c>
      <c r="J725" s="7" t="str">
        <f t="shared" si="29"/>
        <v>Não</v>
      </c>
      <c r="K725" s="27">
        <v>45089</v>
      </c>
      <c r="L725" s="27">
        <v>45490</v>
      </c>
      <c r="M725" s="7" t="s">
        <v>782</v>
      </c>
      <c r="N725" s="28">
        <v>8.0000000000000002E-3</v>
      </c>
      <c r="O725" s="7" t="s">
        <v>24</v>
      </c>
      <c r="P725" s="29">
        <v>0</v>
      </c>
      <c r="Q725" s="89"/>
      <c r="R725" s="30"/>
      <c r="S725" s="7" t="s">
        <v>163</v>
      </c>
      <c r="T725" s="7" t="s">
        <v>2474</v>
      </c>
      <c r="U725" s="7" t="s">
        <v>32</v>
      </c>
      <c r="V725" s="26" t="e">
        <f t="shared" ca="1" si="24"/>
        <v>#NAME?</v>
      </c>
      <c r="W725" s="7"/>
      <c r="X725" s="7"/>
      <c r="Y725" s="31" t="s">
        <v>279</v>
      </c>
      <c r="Z725" s="32"/>
      <c r="AA725" s="33">
        <v>45089</v>
      </c>
      <c r="AB725" s="34">
        <v>49075100008949</v>
      </c>
      <c r="AC725" s="32"/>
      <c r="AD725" s="32"/>
      <c r="AE725" s="32"/>
      <c r="AF725" s="32"/>
      <c r="AG725" s="32"/>
      <c r="AH725" s="32"/>
      <c r="AI725" s="32">
        <v>0</v>
      </c>
      <c r="AJ725" s="32">
        <v>0</v>
      </c>
      <c r="AK725" s="32">
        <v>844672.09</v>
      </c>
      <c r="AL725" s="32">
        <v>1470305.87</v>
      </c>
      <c r="AM725" s="32">
        <v>1550885.26</v>
      </c>
      <c r="AN725" s="32">
        <v>1818215.96</v>
      </c>
      <c r="AO725" s="32">
        <v>1901777.71</v>
      </c>
      <c r="AP725" s="32">
        <v>1783134.08</v>
      </c>
      <c r="AQ725" s="32">
        <v>2044607.24</v>
      </c>
      <c r="AR725" s="32">
        <v>2055002.86</v>
      </c>
      <c r="AS725" s="32">
        <v>2110226.61</v>
      </c>
      <c r="AT725" s="32">
        <v>2137864.2599999998</v>
      </c>
      <c r="AU725" s="32">
        <v>2137697.5499999998</v>
      </c>
      <c r="AV725" s="32">
        <v>2147145</v>
      </c>
      <c r="AW725" s="32">
        <v>2223661</v>
      </c>
      <c r="AX725" s="32">
        <v>0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" t="s">
        <v>2475</v>
      </c>
      <c r="C726" s="4" t="s">
        <v>2476</v>
      </c>
      <c r="D726" s="7" t="s">
        <v>18</v>
      </c>
      <c r="E726" s="7" t="s">
        <v>32</v>
      </c>
      <c r="F726" s="7" t="s">
        <v>255</v>
      </c>
      <c r="G726" s="7" t="e">
        <f t="shared" ca="1" si="23"/>
        <v>#NAME?</v>
      </c>
      <c r="H726" s="26" t="s">
        <v>170</v>
      </c>
      <c r="I726" s="26" t="s">
        <v>24</v>
      </c>
      <c r="J726" s="7" t="str">
        <f t="shared" si="29"/>
        <v>Não</v>
      </c>
      <c r="K726" s="27">
        <v>44986</v>
      </c>
      <c r="L726" s="7"/>
      <c r="M726" s="7" t="s">
        <v>23</v>
      </c>
      <c r="N726" s="28">
        <v>1.2E-2</v>
      </c>
      <c r="O726" s="7" t="s">
        <v>24</v>
      </c>
      <c r="P726" s="29">
        <v>0</v>
      </c>
      <c r="Q726" s="94"/>
      <c r="R726" s="94"/>
      <c r="S726" s="7" t="s">
        <v>163</v>
      </c>
      <c r="T726" s="7" t="s">
        <v>2477</v>
      </c>
      <c r="U726" s="7" t="s">
        <v>32</v>
      </c>
      <c r="V726" s="26" t="e">
        <f t="shared" ca="1" si="24"/>
        <v>#NAME?</v>
      </c>
      <c r="W726" s="7"/>
      <c r="X726" s="7"/>
      <c r="Y726" s="31" t="s">
        <v>165</v>
      </c>
      <c r="Z726" s="32"/>
      <c r="AA726" s="33">
        <v>44986</v>
      </c>
      <c r="AB726" s="34">
        <v>49075100004110</v>
      </c>
      <c r="AC726" s="32"/>
      <c r="AD726" s="32"/>
      <c r="AE726" s="32"/>
      <c r="AF726" s="32"/>
      <c r="AG726" s="32">
        <v>0</v>
      </c>
      <c r="AH726" s="32">
        <v>397131.76</v>
      </c>
      <c r="AI726" s="32">
        <v>400319.23</v>
      </c>
      <c r="AJ726" s="32">
        <v>403819.67</v>
      </c>
      <c r="AK726" s="32">
        <v>407595.85</v>
      </c>
      <c r="AL726" s="32">
        <v>410402.21</v>
      </c>
      <c r="AM726" s="32">
        <v>413976.63</v>
      </c>
      <c r="AN726" s="32">
        <v>416683.62</v>
      </c>
      <c r="AO726" s="32">
        <v>420357.87</v>
      </c>
      <c r="AP726" s="32">
        <v>423410.5</v>
      </c>
      <c r="AQ726" s="32">
        <v>426737.93</v>
      </c>
      <c r="AR726" s="32">
        <v>429986.35</v>
      </c>
      <c r="AS726" s="32">
        <v>433344.55</v>
      </c>
      <c r="AT726" s="32">
        <v>436678.49</v>
      </c>
      <c r="AU726" s="32">
        <v>437700.48</v>
      </c>
      <c r="AV726" s="32">
        <v>439555.1</v>
      </c>
      <c r="AW726" s="32">
        <v>443043.9</v>
      </c>
      <c r="AX726" s="32">
        <v>446410.6</v>
      </c>
      <c r="AY726" s="32">
        <v>448415.14</v>
      </c>
      <c r="AZ726" s="32">
        <v>451102.54</v>
      </c>
      <c r="BA726" s="32">
        <v>454860.49</v>
      </c>
      <c r="BB726" s="32">
        <v>458047.2</v>
      </c>
      <c r="BC726" s="32">
        <v>461004.23</v>
      </c>
      <c r="BD726" s="32">
        <v>464815.93</v>
      </c>
      <c r="BE726" s="32" t="e">
        <f t="array" aca="1" ref="BE726" ca="1">_xludf.XLOOKUP(C726,'PL TOTAL D0'!A:A,'PL TOTAL D0'!C:C,"")</f>
        <v>#NAME?</v>
      </c>
    </row>
    <row r="727" spans="1:57" ht="17.25" customHeight="1">
      <c r="A727" s="25" t="s">
        <v>17</v>
      </c>
      <c r="B727" s="3" t="s">
        <v>2478</v>
      </c>
      <c r="C727" s="4" t="s">
        <v>2479</v>
      </c>
      <c r="D727" s="7" t="s">
        <v>18</v>
      </c>
      <c r="E727" s="7" t="s">
        <v>32</v>
      </c>
      <c r="F727" s="7" t="s">
        <v>255</v>
      </c>
      <c r="G727" s="7" t="e">
        <f t="shared" ca="1" si="23"/>
        <v>#NAME?</v>
      </c>
      <c r="H727" s="26" t="s">
        <v>170</v>
      </c>
      <c r="I727" s="26" t="s">
        <v>24</v>
      </c>
      <c r="J727" s="7" t="str">
        <f t="shared" si="29"/>
        <v>Não</v>
      </c>
      <c r="K727" s="27">
        <v>44973</v>
      </c>
      <c r="L727" s="7"/>
      <c r="M727" s="7" t="s">
        <v>23</v>
      </c>
      <c r="N727" s="28">
        <v>1.2E-2</v>
      </c>
      <c r="O727" s="7" t="s">
        <v>24</v>
      </c>
      <c r="P727" s="29">
        <v>0</v>
      </c>
      <c r="Q727" s="94"/>
      <c r="R727" s="94"/>
      <c r="S727" s="7" t="s">
        <v>163</v>
      </c>
      <c r="T727" s="7" t="s">
        <v>2480</v>
      </c>
      <c r="U727" s="7" t="s">
        <v>32</v>
      </c>
      <c r="V727" s="26" t="e">
        <f t="shared" ca="1" si="24"/>
        <v>#NAME?</v>
      </c>
      <c r="W727" s="7"/>
      <c r="X727" s="7"/>
      <c r="Y727" s="31" t="s">
        <v>165</v>
      </c>
      <c r="Z727" s="32"/>
      <c r="AA727" s="33">
        <v>44973</v>
      </c>
      <c r="AB727" s="34">
        <v>49075100006296</v>
      </c>
      <c r="AC727" s="32"/>
      <c r="AD727" s="32"/>
      <c r="AE727" s="32"/>
      <c r="AF727" s="32">
        <v>0</v>
      </c>
      <c r="AG727" s="32">
        <v>22406.26</v>
      </c>
      <c r="AH727" s="32">
        <v>123178.45</v>
      </c>
      <c r="AI727" s="32">
        <v>125221.88</v>
      </c>
      <c r="AJ727" s="32">
        <v>127766.28</v>
      </c>
      <c r="AK727" s="32">
        <v>128997.24</v>
      </c>
      <c r="AL727" s="32">
        <v>129836.83</v>
      </c>
      <c r="AM727" s="32">
        <v>135579.88</v>
      </c>
      <c r="AN727" s="32">
        <v>135977.64000000001</v>
      </c>
      <c r="AO727" s="32">
        <v>136319.07999999999</v>
      </c>
      <c r="AP727" s="32">
        <v>142388.81</v>
      </c>
      <c r="AQ727" s="32">
        <v>143984.23000000001</v>
      </c>
      <c r="AR727" s="32">
        <v>144825.19</v>
      </c>
      <c r="AS727" s="32">
        <v>145769.92000000001</v>
      </c>
      <c r="AT727" s="32">
        <v>146841.97</v>
      </c>
      <c r="AU727" s="32">
        <v>147818.6</v>
      </c>
      <c r="AV727" s="32">
        <v>147654.39999999999</v>
      </c>
      <c r="AW727" s="32">
        <v>127532.7</v>
      </c>
      <c r="AX727" s="32">
        <v>128224.1</v>
      </c>
      <c r="AY727" s="32">
        <v>129015.2</v>
      </c>
      <c r="AZ727" s="32">
        <v>129950.27</v>
      </c>
      <c r="BA727" s="32">
        <v>113459.22</v>
      </c>
      <c r="BB727" s="32">
        <v>114330.79</v>
      </c>
      <c r="BC727" s="32">
        <v>115131.96</v>
      </c>
      <c r="BD727" s="32">
        <v>116172.4</v>
      </c>
      <c r="BE727" s="32" t="e">
        <f t="array" aca="1" ref="BE727" ca="1">_xludf.XLOOKUP(C727,'PL TOTAL D0'!A:A,'PL TOTAL D0'!C:C,"")</f>
        <v>#NAME?</v>
      </c>
    </row>
    <row r="728" spans="1:57" ht="17.25" customHeight="1">
      <c r="A728" s="25" t="s">
        <v>17</v>
      </c>
      <c r="B728" s="39" t="s">
        <v>2481</v>
      </c>
      <c r="C728" s="67" t="s">
        <v>2482</v>
      </c>
      <c r="D728" s="7" t="s">
        <v>18</v>
      </c>
      <c r="E728" s="7" t="s">
        <v>32</v>
      </c>
      <c r="F728" s="7" t="s">
        <v>189</v>
      </c>
      <c r="G728" s="7" t="e">
        <f t="shared" ca="1" si="23"/>
        <v>#NAME?</v>
      </c>
      <c r="H728" s="26" t="s">
        <v>170</v>
      </c>
      <c r="I728" s="26" t="s">
        <v>24</v>
      </c>
      <c r="J728" s="7" t="str">
        <f t="shared" si="29"/>
        <v>Não</v>
      </c>
      <c r="K728" s="27">
        <v>45259</v>
      </c>
      <c r="L728" s="7"/>
      <c r="M728" s="7" t="s">
        <v>23</v>
      </c>
      <c r="N728" s="10">
        <v>1.2E-2</v>
      </c>
      <c r="O728" s="6" t="s">
        <v>24</v>
      </c>
      <c r="P728" s="11">
        <v>0</v>
      </c>
      <c r="Q728" s="94"/>
      <c r="R728" s="94"/>
      <c r="S728" s="7" t="s">
        <v>163</v>
      </c>
      <c r="T728" s="7" t="s">
        <v>2483</v>
      </c>
      <c r="U728" s="7" t="s">
        <v>32</v>
      </c>
      <c r="V728" s="26" t="e">
        <f t="shared" ca="1" si="24"/>
        <v>#NAME?</v>
      </c>
      <c r="W728" s="7"/>
      <c r="X728" s="7"/>
      <c r="Y728" s="31" t="s">
        <v>165</v>
      </c>
      <c r="Z728" s="32"/>
      <c r="AA728" s="33">
        <v>45259</v>
      </c>
      <c r="AB728" s="34">
        <v>49075100012741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>
        <v>20010</v>
      </c>
      <c r="AQ728" s="32">
        <v>40308.46</v>
      </c>
      <c r="AR728" s="32">
        <v>40674.870000000003</v>
      </c>
      <c r="AS728" s="32">
        <v>61072.639999999999</v>
      </c>
      <c r="AT728" s="32">
        <v>71720.31</v>
      </c>
      <c r="AU728" s="32">
        <v>72330.27</v>
      </c>
      <c r="AV728" s="32">
        <v>93021.66</v>
      </c>
      <c r="AW728" s="32">
        <v>93785.62</v>
      </c>
      <c r="AX728" s="32">
        <v>114756.1</v>
      </c>
      <c r="AY728" s="32">
        <v>130934.69</v>
      </c>
      <c r="AZ728" s="32">
        <v>152089.18</v>
      </c>
      <c r="BA728" s="32">
        <v>153661.95000000001</v>
      </c>
      <c r="BB728" s="32">
        <v>185007.16</v>
      </c>
      <c r="BC728" s="32">
        <v>186234.17</v>
      </c>
      <c r="BD728" s="32">
        <v>188180.11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3" t="s">
        <v>2484</v>
      </c>
      <c r="C729" s="53" t="s">
        <v>2485</v>
      </c>
      <c r="D729" s="7" t="s">
        <v>18</v>
      </c>
      <c r="E729" s="7" t="s">
        <v>19</v>
      </c>
      <c r="F729" s="7" t="s">
        <v>72</v>
      </c>
      <c r="G729" s="7" t="e">
        <f t="shared" ca="1" si="23"/>
        <v>#NAME?</v>
      </c>
      <c r="H729" s="26" t="s">
        <v>161</v>
      </c>
      <c r="I729" s="26" t="s">
        <v>24</v>
      </c>
      <c r="J729" s="7" t="str">
        <f t="shared" si="29"/>
        <v>Não</v>
      </c>
      <c r="K729" s="27">
        <v>45111</v>
      </c>
      <c r="L729" s="27">
        <v>45433</v>
      </c>
      <c r="M729" s="7" t="s">
        <v>381</v>
      </c>
      <c r="N729" s="28">
        <v>0.02</v>
      </c>
      <c r="O729" s="7" t="s">
        <v>99</v>
      </c>
      <c r="P729" s="29">
        <v>0.2</v>
      </c>
      <c r="Q729" s="30"/>
      <c r="R729" s="94"/>
      <c r="S729" s="7" t="s">
        <v>163</v>
      </c>
      <c r="T729" s="7" t="s">
        <v>2486</v>
      </c>
      <c r="U729" s="7" t="s">
        <v>77</v>
      </c>
      <c r="V729" s="26" t="e">
        <f t="shared" ca="1" si="24"/>
        <v>#NAME?</v>
      </c>
      <c r="W729" s="7"/>
      <c r="X729" s="7"/>
      <c r="Y729" s="31" t="s">
        <v>165</v>
      </c>
      <c r="Z729" s="32"/>
      <c r="AA729" s="33">
        <v>45111</v>
      </c>
      <c r="AB729" s="34">
        <v>49075100004358</v>
      </c>
      <c r="AC729" s="32"/>
      <c r="AD729" s="32"/>
      <c r="AE729" s="32"/>
      <c r="AF729" s="32"/>
      <c r="AG729" s="32"/>
      <c r="AH729" s="32">
        <v>0</v>
      </c>
      <c r="AI729" s="32">
        <v>0</v>
      </c>
      <c r="AJ729" s="32">
        <v>0</v>
      </c>
      <c r="AK729" s="32">
        <v>0</v>
      </c>
      <c r="AL729" s="32">
        <v>650405.77</v>
      </c>
      <c r="AM729" s="32">
        <v>679714.54</v>
      </c>
      <c r="AN729" s="32">
        <v>776296.78</v>
      </c>
      <c r="AO729" s="32">
        <v>796616.21</v>
      </c>
      <c r="AP729" s="32">
        <v>823802.9</v>
      </c>
      <c r="AQ729" s="32">
        <v>945272.34</v>
      </c>
      <c r="AR729" s="32">
        <v>972610.18</v>
      </c>
      <c r="AS729" s="32">
        <v>981430.06</v>
      </c>
      <c r="AT729" s="32">
        <v>0</v>
      </c>
      <c r="AU729" s="32">
        <v>0</v>
      </c>
      <c r="AV729" s="32">
        <v>0</v>
      </c>
      <c r="AW729" s="32">
        <v>0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3" t="s">
        <v>2484</v>
      </c>
      <c r="C730" s="53" t="s">
        <v>2487</v>
      </c>
      <c r="D730" s="7" t="s">
        <v>18</v>
      </c>
      <c r="E730" s="7" t="s">
        <v>19</v>
      </c>
      <c r="F730" s="7" t="s">
        <v>72</v>
      </c>
      <c r="G730" s="7" t="e">
        <f t="shared" ca="1" si="23"/>
        <v>#NAME?</v>
      </c>
      <c r="H730" s="26" t="s">
        <v>161</v>
      </c>
      <c r="I730" s="26" t="s">
        <v>24</v>
      </c>
      <c r="J730" s="7" t="str">
        <f t="shared" si="29"/>
        <v>Não</v>
      </c>
      <c r="K730" s="27">
        <v>45035</v>
      </c>
      <c r="L730" s="27">
        <v>45433</v>
      </c>
      <c r="M730" s="7" t="s">
        <v>23</v>
      </c>
      <c r="N730" s="28">
        <v>1.2E-2</v>
      </c>
      <c r="O730" s="7" t="s">
        <v>24</v>
      </c>
      <c r="P730" s="29">
        <v>0</v>
      </c>
      <c r="Q730" s="30"/>
      <c r="R730" s="94"/>
      <c r="S730" s="7" t="s">
        <v>163</v>
      </c>
      <c r="T730" s="7" t="s">
        <v>2486</v>
      </c>
      <c r="U730" s="7" t="s">
        <v>77</v>
      </c>
      <c r="V730" s="26" t="e">
        <f t="shared" ca="1" si="24"/>
        <v>#NAME?</v>
      </c>
      <c r="W730" s="7"/>
      <c r="X730" s="7"/>
      <c r="Y730" s="31" t="s">
        <v>165</v>
      </c>
      <c r="Z730" s="32"/>
      <c r="AA730" s="33">
        <v>45035</v>
      </c>
      <c r="AB730" s="34">
        <v>49075100008396</v>
      </c>
      <c r="AC730" s="32"/>
      <c r="AD730" s="32"/>
      <c r="AE730" s="32"/>
      <c r="AF730" s="32"/>
      <c r="AG730" s="32"/>
      <c r="AH730" s="32">
        <v>0</v>
      </c>
      <c r="AI730" s="32">
        <v>3193690.29</v>
      </c>
      <c r="AJ730" s="32">
        <v>3353269.63</v>
      </c>
      <c r="AK730" s="32">
        <v>3483183.91</v>
      </c>
      <c r="AL730" s="32">
        <v>2892594.6</v>
      </c>
      <c r="AM730" s="32">
        <v>2920496.59</v>
      </c>
      <c r="AN730" s="32">
        <v>2943857.57</v>
      </c>
      <c r="AO730" s="32">
        <v>2969879.49</v>
      </c>
      <c r="AP730" s="32">
        <v>2991246.35</v>
      </c>
      <c r="AQ730" s="32">
        <v>3010215.04</v>
      </c>
      <c r="AR730" s="32">
        <v>3038251.64</v>
      </c>
      <c r="AS730" s="32">
        <v>3063154.49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3" t="s">
        <v>2488</v>
      </c>
      <c r="C731" s="53" t="s">
        <v>2489</v>
      </c>
      <c r="D731" s="7" t="s">
        <v>31</v>
      </c>
      <c r="E731" s="7" t="s">
        <v>32</v>
      </c>
      <c r="F731" s="7" t="s">
        <v>216</v>
      </c>
      <c r="G731" s="7" t="e">
        <f t="shared" ca="1" si="23"/>
        <v>#NAME?</v>
      </c>
      <c r="H731" s="26" t="s">
        <v>170</v>
      </c>
      <c r="I731" s="26" t="s">
        <v>24</v>
      </c>
      <c r="J731" s="7" t="str">
        <f t="shared" si="29"/>
        <v>Sim</v>
      </c>
      <c r="K731" s="27">
        <v>45506</v>
      </c>
      <c r="L731" s="27"/>
      <c r="M731" s="7" t="s">
        <v>23</v>
      </c>
      <c r="N731" s="28">
        <v>1.2E-2</v>
      </c>
      <c r="O731" s="7" t="s">
        <v>24</v>
      </c>
      <c r="P731" s="29">
        <v>0</v>
      </c>
      <c r="Q731" s="30" t="s">
        <v>2490</v>
      </c>
      <c r="R731" s="94"/>
      <c r="S731" s="7" t="s">
        <v>163</v>
      </c>
      <c r="T731" s="7" t="s">
        <v>2491</v>
      </c>
      <c r="U731" s="7" t="s">
        <v>970</v>
      </c>
      <c r="V731" s="26" t="e">
        <f t="shared" ca="1" si="24"/>
        <v>#NAME?</v>
      </c>
      <c r="W731" s="7"/>
      <c r="X731" s="7" t="s">
        <v>26</v>
      </c>
      <c r="Y731" s="31" t="s">
        <v>165</v>
      </c>
      <c r="Z731" s="32"/>
      <c r="AA731" s="32"/>
      <c r="AB731" s="34">
        <v>49075100015661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>
        <v>392888.74</v>
      </c>
      <c r="AZ731" s="32">
        <v>364910.2</v>
      </c>
      <c r="BA731" s="32">
        <v>351069.96</v>
      </c>
      <c r="BB731" s="32">
        <v>323622.67</v>
      </c>
      <c r="BC731" s="32">
        <v>302588.78000000003</v>
      </c>
      <c r="BD731" s="32">
        <v>305938.02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2492</v>
      </c>
      <c r="C732" s="4" t="s">
        <v>2493</v>
      </c>
      <c r="D732" s="7" t="s">
        <v>18</v>
      </c>
      <c r="E732" s="7" t="s">
        <v>42</v>
      </c>
      <c r="F732" s="7" t="s">
        <v>90</v>
      </c>
      <c r="G732" s="7" t="e">
        <f t="shared" ca="1" si="23"/>
        <v>#NAME?</v>
      </c>
      <c r="H732" s="26" t="s">
        <v>179</v>
      </c>
      <c r="I732" s="26" t="s">
        <v>180</v>
      </c>
      <c r="J732" s="7" t="str">
        <f t="shared" si="29"/>
        <v>Não</v>
      </c>
      <c r="K732" s="27">
        <v>45100</v>
      </c>
      <c r="L732" s="27"/>
      <c r="M732" s="7" t="s">
        <v>212</v>
      </c>
      <c r="N732" s="28">
        <v>1.2E-2</v>
      </c>
      <c r="O732" s="7" t="s">
        <v>99</v>
      </c>
      <c r="P732" s="29">
        <v>0.1</v>
      </c>
      <c r="Q732" s="94"/>
      <c r="R732" s="94"/>
      <c r="S732" s="7" t="s">
        <v>163</v>
      </c>
      <c r="T732" s="7" t="s">
        <v>2494</v>
      </c>
      <c r="U732" s="7" t="s">
        <v>69</v>
      </c>
      <c r="V732" s="26" t="e">
        <f t="shared" ca="1" si="24"/>
        <v>#NAME?</v>
      </c>
      <c r="W732" s="7"/>
      <c r="X732" s="7"/>
      <c r="Y732" s="31" t="s">
        <v>165</v>
      </c>
      <c r="Z732" s="32"/>
      <c r="AA732" s="33">
        <v>45100</v>
      </c>
      <c r="AB732" s="34">
        <v>49075100007985</v>
      </c>
      <c r="AC732" s="32"/>
      <c r="AD732" s="32"/>
      <c r="AE732" s="32"/>
      <c r="AF732" s="32"/>
      <c r="AG732" s="32"/>
      <c r="AH732" s="32"/>
      <c r="AI732" s="32"/>
      <c r="AJ732" s="32"/>
      <c r="AK732" s="32">
        <v>30059.16</v>
      </c>
      <c r="AL732" s="32">
        <v>30326.11</v>
      </c>
      <c r="AM732" s="32">
        <v>30619.31</v>
      </c>
      <c r="AN732" s="32">
        <v>30857.14</v>
      </c>
      <c r="AO732" s="32">
        <v>31138.01</v>
      </c>
      <c r="AP732" s="32">
        <v>31371.26</v>
      </c>
      <c r="AQ732" s="32">
        <v>31623.21</v>
      </c>
      <c r="AR732" s="32">
        <v>31807.61</v>
      </c>
      <c r="AS732" s="32">
        <v>32038.04</v>
      </c>
      <c r="AT732" s="32">
        <v>32287.35</v>
      </c>
      <c r="AU732" s="32">
        <v>32413.05</v>
      </c>
      <c r="AV732" s="32">
        <v>32572.880000000001</v>
      </c>
      <c r="AW732" s="32">
        <v>32652.240000000002</v>
      </c>
      <c r="AX732" s="32">
        <v>32949.25</v>
      </c>
      <c r="AY732" s="32">
        <v>33004.699999999997</v>
      </c>
      <c r="AZ732" s="32">
        <v>85.9</v>
      </c>
      <c r="BA732" s="32">
        <v>85.9</v>
      </c>
      <c r="BB732" s="32">
        <v>85.9</v>
      </c>
      <c r="BC732" s="32">
        <v>86.78</v>
      </c>
      <c r="BD732" s="32">
        <v>86.78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3" t="s">
        <v>2495</v>
      </c>
      <c r="C733" s="4" t="s">
        <v>2496</v>
      </c>
      <c r="D733" s="7" t="s">
        <v>18</v>
      </c>
      <c r="E733" s="7" t="s">
        <v>32</v>
      </c>
      <c r="F733" s="7" t="s">
        <v>220</v>
      </c>
      <c r="G733" s="7" t="e">
        <f t="shared" ca="1" si="23"/>
        <v>#NAME?</v>
      </c>
      <c r="H733" s="26" t="s">
        <v>170</v>
      </c>
      <c r="I733" s="26" t="s">
        <v>24</v>
      </c>
      <c r="J733" s="7" t="str">
        <f t="shared" si="29"/>
        <v>Não</v>
      </c>
      <c r="K733" s="27">
        <v>45315</v>
      </c>
      <c r="L733" s="27"/>
      <c r="M733" s="7" t="s">
        <v>190</v>
      </c>
      <c r="N733" s="28">
        <v>0</v>
      </c>
      <c r="O733" s="7" t="s">
        <v>24</v>
      </c>
      <c r="P733" s="29">
        <v>0</v>
      </c>
      <c r="Q733" s="94"/>
      <c r="R733" s="94"/>
      <c r="S733" s="7" t="s">
        <v>163</v>
      </c>
      <c r="T733" s="7" t="s">
        <v>2497</v>
      </c>
      <c r="U733" s="7" t="s">
        <v>42</v>
      </c>
      <c r="V733" s="26" t="e">
        <f t="shared" ca="1" si="24"/>
        <v>#NAME?</v>
      </c>
      <c r="W733" s="7"/>
      <c r="X733" s="7"/>
      <c r="Y733" s="31" t="s">
        <v>165</v>
      </c>
      <c r="Z733" s="32"/>
      <c r="AA733" s="33">
        <v>45315</v>
      </c>
      <c r="AB733" s="34">
        <v>49075100013225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>
        <v>0</v>
      </c>
      <c r="AS733" s="32">
        <v>0</v>
      </c>
      <c r="AT733" s="32">
        <v>5028.95</v>
      </c>
      <c r="AU733" s="32">
        <v>6584.48</v>
      </c>
      <c r="AV733" s="32">
        <v>8630.2999999999993</v>
      </c>
      <c r="AW733" s="32">
        <v>10708.81</v>
      </c>
      <c r="AX733" s="32">
        <v>15844.41</v>
      </c>
      <c r="AY733" s="32">
        <v>17992.759999999998</v>
      </c>
      <c r="AZ733" s="32">
        <v>21154.02</v>
      </c>
      <c r="BA733" s="32">
        <v>24377.9</v>
      </c>
      <c r="BB733" s="32">
        <v>27485.08</v>
      </c>
      <c r="BC733" s="32">
        <v>30680.11</v>
      </c>
      <c r="BD733" s="32">
        <v>34028.31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39" t="s">
        <v>2498</v>
      </c>
      <c r="C734" s="46" t="s">
        <v>2499</v>
      </c>
      <c r="D734" s="7" t="s">
        <v>18</v>
      </c>
      <c r="E734" s="7" t="s">
        <v>42</v>
      </c>
      <c r="F734" s="7" t="s">
        <v>90</v>
      </c>
      <c r="G734" s="7" t="e">
        <f t="shared" ca="1" si="23"/>
        <v>#NAME?</v>
      </c>
      <c r="H734" s="26" t="s">
        <v>179</v>
      </c>
      <c r="I734" s="26" t="s">
        <v>24</v>
      </c>
      <c r="J734" s="7" t="str">
        <f t="shared" si="29"/>
        <v>Sim</v>
      </c>
      <c r="K734" s="27">
        <v>45233</v>
      </c>
      <c r="L734" s="27"/>
      <c r="M734" s="7" t="s">
        <v>98</v>
      </c>
      <c r="N734" s="28">
        <v>1.2E-2</v>
      </c>
      <c r="O734" s="7" t="s">
        <v>99</v>
      </c>
      <c r="P734" s="29">
        <v>0.1</v>
      </c>
      <c r="Q734" s="74" t="s">
        <v>2500</v>
      </c>
      <c r="R734" s="97" t="s">
        <v>2501</v>
      </c>
      <c r="S734" s="7" t="s">
        <v>163</v>
      </c>
      <c r="T734" s="7" t="s">
        <v>2502</v>
      </c>
      <c r="U734" s="7" t="s">
        <v>42</v>
      </c>
      <c r="V734" s="26" t="e">
        <f t="shared" ca="1" si="24"/>
        <v>#NAME?</v>
      </c>
      <c r="W734" s="7"/>
      <c r="X734" s="7"/>
      <c r="Y734" s="31" t="s">
        <v>165</v>
      </c>
      <c r="Z734" s="32"/>
      <c r="AA734" s="33">
        <v>45233</v>
      </c>
      <c r="AB734" s="34">
        <v>49075100012751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>
        <v>2000000</v>
      </c>
      <c r="AP734" s="32">
        <v>2015353.51</v>
      </c>
      <c r="AQ734" s="32">
        <v>2034452.33</v>
      </c>
      <c r="AR734" s="32">
        <v>2047708.22</v>
      </c>
      <c r="AS734" s="32">
        <v>1556016.05</v>
      </c>
      <c r="AT734" s="32">
        <v>1063307.9099999999</v>
      </c>
      <c r="AU734" s="32">
        <v>755626.29</v>
      </c>
      <c r="AV734" s="32">
        <v>549567.6</v>
      </c>
      <c r="AW734" s="32">
        <v>452228.3</v>
      </c>
      <c r="AX734" s="32">
        <v>406233.59999999998</v>
      </c>
      <c r="AY734" s="32">
        <v>329185.58</v>
      </c>
      <c r="AZ734" s="32">
        <v>278975.59000000003</v>
      </c>
      <c r="BA734" s="32">
        <v>281260.93</v>
      </c>
      <c r="BB734" s="32">
        <v>279157.33</v>
      </c>
      <c r="BC734" s="32">
        <v>281480.78999999998</v>
      </c>
      <c r="BD734" s="32">
        <v>284123.34000000003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9" t="s">
        <v>2503</v>
      </c>
      <c r="C735" s="46" t="s">
        <v>2504</v>
      </c>
      <c r="D735" s="7" t="s">
        <v>18</v>
      </c>
      <c r="E735" s="7" t="s">
        <v>19</v>
      </c>
      <c r="F735" s="7" t="s">
        <v>72</v>
      </c>
      <c r="G735" s="7" t="e">
        <f t="shared" ca="1" si="23"/>
        <v>#NAME?</v>
      </c>
      <c r="H735" s="26" t="s">
        <v>170</v>
      </c>
      <c r="I735" s="26" t="s">
        <v>24</v>
      </c>
      <c r="J735" s="7" t="str">
        <f t="shared" si="29"/>
        <v>Não</v>
      </c>
      <c r="K735" s="27">
        <v>45623</v>
      </c>
      <c r="L735" s="27"/>
      <c r="M735" s="7" t="s">
        <v>2505</v>
      </c>
      <c r="N735" s="28">
        <v>1.4999999999999999E-2</v>
      </c>
      <c r="O735" s="7" t="s">
        <v>99</v>
      </c>
      <c r="P735" s="29">
        <v>0.1</v>
      </c>
      <c r="Q735" s="74"/>
      <c r="R735" s="97"/>
      <c r="S735" s="7" t="s">
        <v>163</v>
      </c>
      <c r="T735" s="7" t="s">
        <v>2506</v>
      </c>
      <c r="U735" s="7" t="s">
        <v>209</v>
      </c>
      <c r="V735" s="26" t="e">
        <f t="shared" ca="1" si="24"/>
        <v>#NAME?</v>
      </c>
      <c r="W735" s="7"/>
      <c r="X735" s="7" t="s">
        <v>26</v>
      </c>
      <c r="Y735" s="31"/>
      <c r="Z735" s="32"/>
      <c r="AA735" s="33"/>
      <c r="AB735" s="34">
        <v>49075100016321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>
        <v>0</v>
      </c>
      <c r="BC735" s="32">
        <v>164027.49</v>
      </c>
      <c r="BD735" s="32">
        <v>165501.26999999999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14" t="s">
        <v>2507</v>
      </c>
      <c r="C736" s="4" t="s">
        <v>2508</v>
      </c>
      <c r="D736" s="7" t="s">
        <v>18</v>
      </c>
      <c r="E736" s="7" t="s">
        <v>19</v>
      </c>
      <c r="F736" s="7" t="s">
        <v>72</v>
      </c>
      <c r="G736" s="7" t="e">
        <f t="shared" ca="1" si="23"/>
        <v>#NAME?</v>
      </c>
      <c r="H736" s="26" t="s">
        <v>170</v>
      </c>
      <c r="I736" s="26" t="s">
        <v>24</v>
      </c>
      <c r="J736" s="7" t="str">
        <f t="shared" si="29"/>
        <v>Não</v>
      </c>
      <c r="K736" s="27">
        <v>45056</v>
      </c>
      <c r="L736" s="27"/>
      <c r="M736" s="7" t="s">
        <v>23</v>
      </c>
      <c r="N736" s="28">
        <v>1.2E-2</v>
      </c>
      <c r="O736" s="7" t="s">
        <v>24</v>
      </c>
      <c r="P736" s="29">
        <v>0</v>
      </c>
      <c r="Q736" s="94"/>
      <c r="R736" s="30" t="s">
        <v>2509</v>
      </c>
      <c r="S736" s="7" t="s">
        <v>163</v>
      </c>
      <c r="T736" s="7" t="s">
        <v>2510</v>
      </c>
      <c r="U736" s="7" t="s">
        <v>230</v>
      </c>
      <c r="V736" s="26" t="e">
        <f t="shared" ca="1" si="24"/>
        <v>#NAME?</v>
      </c>
      <c r="W736" s="7"/>
      <c r="X736" s="7"/>
      <c r="Y736" s="31" t="s">
        <v>165</v>
      </c>
      <c r="Z736" s="32"/>
      <c r="AA736" s="33">
        <v>45056</v>
      </c>
      <c r="AB736" s="34">
        <v>49075100012768</v>
      </c>
      <c r="AC736" s="32"/>
      <c r="AD736" s="32"/>
      <c r="AE736" s="32"/>
      <c r="AF736" s="32"/>
      <c r="AG736" s="32"/>
      <c r="AH736" s="32">
        <v>0</v>
      </c>
      <c r="AI736" s="32">
        <v>0</v>
      </c>
      <c r="AJ736" s="32">
        <v>0</v>
      </c>
      <c r="AK736" s="32">
        <v>341945.34</v>
      </c>
      <c r="AL736" s="32">
        <v>345033.68</v>
      </c>
      <c r="AM736" s="32">
        <v>348396.55</v>
      </c>
      <c r="AN736" s="32">
        <v>351124.95</v>
      </c>
      <c r="AO736" s="32">
        <v>354086.89</v>
      </c>
      <c r="AP736" s="32">
        <v>356598.26</v>
      </c>
      <c r="AQ736" s="32">
        <v>359308.27</v>
      </c>
      <c r="AR736" s="32">
        <v>362599.84</v>
      </c>
      <c r="AS736" s="32">
        <v>365566.08</v>
      </c>
      <c r="AT736" s="32">
        <v>337962.6</v>
      </c>
      <c r="AU736" s="32">
        <v>340466.57</v>
      </c>
      <c r="AV736" s="32">
        <v>326997.2</v>
      </c>
      <c r="AW736" s="32">
        <v>313661.8</v>
      </c>
      <c r="AX736" s="32">
        <v>302197.3</v>
      </c>
      <c r="AY736" s="32">
        <v>187273.32</v>
      </c>
      <c r="AZ736" s="32">
        <v>0</v>
      </c>
      <c r="BA736" s="32">
        <v>161506.71</v>
      </c>
      <c r="BB736" s="32">
        <v>116235.79</v>
      </c>
      <c r="BC736" s="32">
        <v>117356.05</v>
      </c>
      <c r="BD736" s="32">
        <v>118416.2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2507</v>
      </c>
      <c r="C737" s="4" t="s">
        <v>2511</v>
      </c>
      <c r="D737" s="7" t="s">
        <v>18</v>
      </c>
      <c r="E737" s="7" t="s">
        <v>19</v>
      </c>
      <c r="F737" s="7" t="s">
        <v>72</v>
      </c>
      <c r="G737" s="7" t="e">
        <f t="shared" ca="1" si="23"/>
        <v>#NAME?</v>
      </c>
      <c r="H737" s="26" t="s">
        <v>170</v>
      </c>
      <c r="I737" s="26" t="s">
        <v>24</v>
      </c>
      <c r="J737" s="7" t="str">
        <f t="shared" si="29"/>
        <v>Sim</v>
      </c>
      <c r="K737" s="27">
        <v>45034</v>
      </c>
      <c r="L737" s="7"/>
      <c r="M737" s="7" t="s">
        <v>212</v>
      </c>
      <c r="N737" s="28">
        <v>1.2E-2</v>
      </c>
      <c r="O737" s="7" t="s">
        <v>99</v>
      </c>
      <c r="P737" s="29">
        <v>0.1</v>
      </c>
      <c r="Q737" s="47" t="s">
        <v>2512</v>
      </c>
      <c r="R737" s="47" t="s">
        <v>997</v>
      </c>
      <c r="S737" s="7" t="s">
        <v>163</v>
      </c>
      <c r="T737" s="7" t="s">
        <v>2510</v>
      </c>
      <c r="U737" s="7" t="s">
        <v>230</v>
      </c>
      <c r="V737" s="26" t="e">
        <f t="shared" ca="1" si="24"/>
        <v>#NAME?</v>
      </c>
      <c r="W737" s="7"/>
      <c r="X737" s="7" t="s">
        <v>26</v>
      </c>
      <c r="Y737" s="31" t="s">
        <v>165</v>
      </c>
      <c r="Z737" s="32"/>
      <c r="AA737" s="33">
        <v>45034</v>
      </c>
      <c r="AB737" s="34">
        <v>49075100008541</v>
      </c>
      <c r="AC737" s="32"/>
      <c r="AD737" s="32"/>
      <c r="AE737" s="32"/>
      <c r="AF737" s="32"/>
      <c r="AG737" s="32"/>
      <c r="AH737" s="32">
        <v>0</v>
      </c>
      <c r="AI737" s="32">
        <v>773689.8</v>
      </c>
      <c r="AJ737" s="32">
        <v>959768.12</v>
      </c>
      <c r="AK737" s="32">
        <v>621659.37</v>
      </c>
      <c r="AL737" s="32">
        <v>564875.41</v>
      </c>
      <c r="AM737" s="32">
        <v>570213.31999999995</v>
      </c>
      <c r="AN737" s="32">
        <v>566734.94999999995</v>
      </c>
      <c r="AO737" s="32">
        <v>559509.81000000006</v>
      </c>
      <c r="AP737" s="32">
        <v>563466.37</v>
      </c>
      <c r="AQ737" s="32">
        <v>567959.81999999995</v>
      </c>
      <c r="AR737" s="32">
        <v>572510.06000000006</v>
      </c>
      <c r="AS737" s="32">
        <v>566750.13</v>
      </c>
      <c r="AT737" s="32">
        <v>554805.92000000004</v>
      </c>
      <c r="AU737" s="32">
        <v>546484.35</v>
      </c>
      <c r="AV737" s="32">
        <v>550537.5</v>
      </c>
      <c r="AW737" s="32">
        <v>553943.69999999995</v>
      </c>
      <c r="AX737" s="32">
        <v>558752.4</v>
      </c>
      <c r="AY737" s="32">
        <v>551289.35</v>
      </c>
      <c r="AZ737" s="32">
        <v>552446.92000000004</v>
      </c>
      <c r="BA737" s="32">
        <v>1098426.23</v>
      </c>
      <c r="BB737" s="32">
        <v>1097422.6299999999</v>
      </c>
      <c r="BC737" s="32">
        <v>1104732.47</v>
      </c>
      <c r="BD737" s="32">
        <v>1110500.72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2507</v>
      </c>
      <c r="C738" s="4" t="s">
        <v>2513</v>
      </c>
      <c r="D738" s="7" t="s">
        <v>18</v>
      </c>
      <c r="E738" s="7" t="s">
        <v>19</v>
      </c>
      <c r="F738" s="7" t="s">
        <v>72</v>
      </c>
      <c r="G738" s="7" t="e">
        <f t="shared" ca="1" si="23"/>
        <v>#NAME?</v>
      </c>
      <c r="H738" s="26" t="s">
        <v>179</v>
      </c>
      <c r="I738" s="26" t="s">
        <v>180</v>
      </c>
      <c r="J738" s="7" t="str">
        <f t="shared" si="29"/>
        <v>Não</v>
      </c>
      <c r="K738" s="27">
        <v>45034</v>
      </c>
      <c r="L738" s="7"/>
      <c r="M738" s="7" t="s">
        <v>284</v>
      </c>
      <c r="N738" s="28">
        <v>8.0000000000000002E-3</v>
      </c>
      <c r="O738" s="7" t="s">
        <v>285</v>
      </c>
      <c r="P738" s="29">
        <v>0.1</v>
      </c>
      <c r="Q738" s="94"/>
      <c r="R738" s="94"/>
      <c r="S738" s="7" t="s">
        <v>163</v>
      </c>
      <c r="T738" s="7" t="s">
        <v>2510</v>
      </c>
      <c r="U738" s="7" t="s">
        <v>230</v>
      </c>
      <c r="V738" s="26" t="e">
        <f t="shared" ca="1" si="24"/>
        <v>#NAME?</v>
      </c>
      <c r="W738" s="7"/>
      <c r="X738" s="7"/>
      <c r="Y738" s="31" t="s">
        <v>165</v>
      </c>
      <c r="Z738" s="32"/>
      <c r="AA738" s="33">
        <v>45034</v>
      </c>
      <c r="AB738" s="34">
        <v>49075100008531</v>
      </c>
      <c r="AC738" s="32"/>
      <c r="AD738" s="32"/>
      <c r="AE738" s="32"/>
      <c r="AF738" s="32"/>
      <c r="AG738" s="32"/>
      <c r="AH738" s="32">
        <v>0</v>
      </c>
      <c r="AI738" s="32">
        <v>545084.31000000006</v>
      </c>
      <c r="AJ738" s="32">
        <v>579285.01</v>
      </c>
      <c r="AK738" s="32">
        <v>604195.66</v>
      </c>
      <c r="AL738" s="32">
        <v>619206.81999999995</v>
      </c>
      <c r="AM738" s="32">
        <v>624915.15</v>
      </c>
      <c r="AN738" s="32">
        <v>629675.93999999994</v>
      </c>
      <c r="AO738" s="32">
        <v>618554.43999999994</v>
      </c>
      <c r="AP738" s="32">
        <v>629953.34</v>
      </c>
      <c r="AQ738" s="32">
        <v>645323.53</v>
      </c>
      <c r="AR738" s="32">
        <v>645658.4</v>
      </c>
      <c r="AS738" s="32">
        <v>658727.99</v>
      </c>
      <c r="AT738" s="32">
        <v>663847.98</v>
      </c>
      <c r="AU738" s="32">
        <v>654171.76</v>
      </c>
      <c r="AV738" s="32">
        <v>651639.80000000005</v>
      </c>
      <c r="AW738" s="32">
        <v>647001.19999999995</v>
      </c>
      <c r="AX738" s="32">
        <v>654507.80000000005</v>
      </c>
      <c r="AY738" s="32">
        <v>663136.71</v>
      </c>
      <c r="AZ738" s="32">
        <v>650887.59</v>
      </c>
      <c r="BA738" s="32">
        <v>0</v>
      </c>
      <c r="BB738" s="32">
        <v>0</v>
      </c>
      <c r="BC738" s="32">
        <v>1.72</v>
      </c>
      <c r="BD738" s="32">
        <v>1.72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78" t="s">
        <v>2514</v>
      </c>
      <c r="C739" s="46" t="s">
        <v>2515</v>
      </c>
      <c r="D739" s="7" t="s">
        <v>81</v>
      </c>
      <c r="E739" s="7" t="s">
        <v>19</v>
      </c>
      <c r="F739" s="7" t="s">
        <v>204</v>
      </c>
      <c r="G739" s="7" t="e">
        <f t="shared" ca="1" si="23"/>
        <v>#NAME?</v>
      </c>
      <c r="H739" s="26" t="s">
        <v>300</v>
      </c>
      <c r="I739" s="26" t="s">
        <v>24</v>
      </c>
      <c r="J739" s="7" t="str">
        <f t="shared" si="29"/>
        <v>Não</v>
      </c>
      <c r="K739" s="27">
        <v>45681</v>
      </c>
      <c r="L739" s="27"/>
      <c r="M739" s="7" t="s">
        <v>190</v>
      </c>
      <c r="N739" s="28">
        <v>0</v>
      </c>
      <c r="O739" s="7" t="s">
        <v>24</v>
      </c>
      <c r="P739" s="29">
        <v>0</v>
      </c>
      <c r="Q739" s="85"/>
      <c r="R739" s="30"/>
      <c r="S739" s="7" t="s">
        <v>163</v>
      </c>
      <c r="T739" s="12" t="s">
        <v>2516</v>
      </c>
      <c r="U739" s="7" t="s">
        <v>209</v>
      </c>
      <c r="V739" s="26" t="e">
        <f t="shared" ca="1" si="24"/>
        <v>#NAME?</v>
      </c>
      <c r="W739" s="7"/>
      <c r="X739" s="7" t="s">
        <v>26</v>
      </c>
      <c r="Y739" s="31"/>
      <c r="Z739" s="32"/>
      <c r="AA739" s="33"/>
      <c r="AB739" s="34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>
        <v>0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3" t="s">
        <v>2517</v>
      </c>
      <c r="C740" s="4" t="s">
        <v>2518</v>
      </c>
      <c r="D740" s="7" t="s">
        <v>18</v>
      </c>
      <c r="E740" s="7" t="s">
        <v>19</v>
      </c>
      <c r="F740" s="7" t="s">
        <v>20</v>
      </c>
      <c r="G740" s="7" t="e">
        <f t="shared" ca="1" si="23"/>
        <v>#NAME?</v>
      </c>
      <c r="H740" s="26" t="s">
        <v>170</v>
      </c>
      <c r="I740" s="26" t="s">
        <v>24</v>
      </c>
      <c r="J740" s="7" t="str">
        <f t="shared" si="29"/>
        <v>Não</v>
      </c>
      <c r="K740" s="27">
        <v>45159</v>
      </c>
      <c r="L740" s="27"/>
      <c r="M740" s="7" t="s">
        <v>221</v>
      </c>
      <c r="N740" s="28">
        <v>1.4999999999999999E-2</v>
      </c>
      <c r="O740" s="7" t="s">
        <v>99</v>
      </c>
      <c r="P740" s="29">
        <v>0.1</v>
      </c>
      <c r="Q740" s="47"/>
      <c r="R740" s="30" t="s">
        <v>2519</v>
      </c>
      <c r="S740" s="7" t="s">
        <v>163</v>
      </c>
      <c r="T740" s="7" t="s">
        <v>2520</v>
      </c>
      <c r="U740" s="7" t="s">
        <v>970</v>
      </c>
      <c r="V740" s="26" t="e">
        <f t="shared" ca="1" si="24"/>
        <v>#NAME?</v>
      </c>
      <c r="W740" s="7"/>
      <c r="X740" s="7"/>
      <c r="Y740" s="31" t="s">
        <v>165</v>
      </c>
      <c r="Z740" s="32"/>
      <c r="AA740" s="33">
        <v>45159</v>
      </c>
      <c r="AB740" s="34">
        <v>49075100008681</v>
      </c>
      <c r="AC740" s="32"/>
      <c r="AD740" s="32"/>
      <c r="AE740" s="32"/>
      <c r="AF740" s="32">
        <v>0</v>
      </c>
      <c r="AG740" s="32">
        <v>0</v>
      </c>
      <c r="AH740" s="32">
        <v>0</v>
      </c>
      <c r="AI740" s="32">
        <v>0</v>
      </c>
      <c r="AJ740" s="32">
        <v>0</v>
      </c>
      <c r="AK740" s="32">
        <v>0</v>
      </c>
      <c r="AL740" s="32">
        <v>0</v>
      </c>
      <c r="AM740" s="32">
        <v>169304</v>
      </c>
      <c r="AN740" s="32">
        <v>178411.71</v>
      </c>
      <c r="AO740" s="32">
        <v>178119.97</v>
      </c>
      <c r="AP740" s="32">
        <v>182529.06</v>
      </c>
      <c r="AQ740" s="32">
        <v>186264.3</v>
      </c>
      <c r="AR740" s="32">
        <v>183385.5</v>
      </c>
      <c r="AS740" s="32">
        <v>184894.13</v>
      </c>
      <c r="AT740" s="32">
        <v>185296.17</v>
      </c>
      <c r="AU740" s="32">
        <v>183844.14</v>
      </c>
      <c r="AV740" s="32">
        <v>183219.6</v>
      </c>
      <c r="AW740" s="32">
        <v>184367.2</v>
      </c>
      <c r="AX740" s="32">
        <v>186972.7</v>
      </c>
      <c r="AY740" s="32">
        <v>189200.05</v>
      </c>
      <c r="AZ740" s="32">
        <v>188273.69</v>
      </c>
      <c r="BA740" s="32">
        <v>187172.68</v>
      </c>
      <c r="BB740" s="32">
        <v>186302.45</v>
      </c>
      <c r="BC740" s="32">
        <v>185991.19</v>
      </c>
      <c r="BD740" s="32">
        <v>188486.94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78" t="s">
        <v>2521</v>
      </c>
      <c r="C741" s="46" t="s">
        <v>2522</v>
      </c>
      <c r="D741" s="7" t="s">
        <v>18</v>
      </c>
      <c r="E741" s="7" t="s">
        <v>32</v>
      </c>
      <c r="F741" s="7" t="s">
        <v>189</v>
      </c>
      <c r="G741" s="7" t="e">
        <f t="shared" ca="1" si="23"/>
        <v>#NAME?</v>
      </c>
      <c r="H741" s="26" t="s">
        <v>170</v>
      </c>
      <c r="I741" s="26" t="s">
        <v>24</v>
      </c>
      <c r="J741" s="7" t="str">
        <f t="shared" si="29"/>
        <v>Sim</v>
      </c>
      <c r="K741" s="27">
        <v>44996</v>
      </c>
      <c r="L741" s="27"/>
      <c r="M741" s="7" t="s">
        <v>221</v>
      </c>
      <c r="N741" s="28">
        <v>1.4999999999999999E-2</v>
      </c>
      <c r="O741" s="7" t="s">
        <v>99</v>
      </c>
      <c r="P741" s="29">
        <v>0.1</v>
      </c>
      <c r="Q741" s="30" t="s">
        <v>1236</v>
      </c>
      <c r="R741" s="30"/>
      <c r="S741" s="7" t="s">
        <v>163</v>
      </c>
      <c r="T741" s="12" t="s">
        <v>2523</v>
      </c>
      <c r="U741" s="7" t="s">
        <v>32</v>
      </c>
      <c r="V741" s="26" t="e">
        <f t="shared" ca="1" si="24"/>
        <v>#NAME?</v>
      </c>
      <c r="W741" s="7"/>
      <c r="X741" s="7"/>
      <c r="Y741" s="31" t="s">
        <v>165</v>
      </c>
      <c r="Z741" s="32"/>
      <c r="AA741" s="33">
        <v>44996</v>
      </c>
      <c r="AB741" s="34">
        <v>49075100013462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>
        <v>0</v>
      </c>
      <c r="AU741" s="32">
        <v>154173.34</v>
      </c>
      <c r="AV741" s="32">
        <v>157791.6</v>
      </c>
      <c r="AW741" s="32">
        <v>163154.20000000001</v>
      </c>
      <c r="AX741" s="32">
        <v>170043.3</v>
      </c>
      <c r="AY741" s="32">
        <v>176313.54</v>
      </c>
      <c r="AZ741" s="32">
        <v>205350.19</v>
      </c>
      <c r="BA741" s="32">
        <v>203926.09</v>
      </c>
      <c r="BB741" s="32">
        <v>202281.75</v>
      </c>
      <c r="BC741" s="32">
        <v>172534.43</v>
      </c>
      <c r="BD741" s="32">
        <v>174216.11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42" t="s">
        <v>2524</v>
      </c>
      <c r="C742" s="53" t="s">
        <v>2525</v>
      </c>
      <c r="D742" s="7" t="s">
        <v>159</v>
      </c>
      <c r="E742" s="7" t="s">
        <v>32</v>
      </c>
      <c r="F742" s="7" t="s">
        <v>545</v>
      </c>
      <c r="G742" s="7" t="e">
        <f t="shared" ca="1" si="23"/>
        <v>#NAME?</v>
      </c>
      <c r="H742" s="26" t="s">
        <v>161</v>
      </c>
      <c r="I742" s="26" t="s">
        <v>24</v>
      </c>
      <c r="J742" s="7" t="str">
        <f t="shared" si="29"/>
        <v>Não</v>
      </c>
      <c r="K742" s="27">
        <v>45177</v>
      </c>
      <c r="L742" s="27">
        <v>45449</v>
      </c>
      <c r="M742" s="7" t="s">
        <v>23</v>
      </c>
      <c r="N742" s="28">
        <v>5.0000000000000001E-3</v>
      </c>
      <c r="O742" s="7" t="s">
        <v>24</v>
      </c>
      <c r="P742" s="29">
        <v>0</v>
      </c>
      <c r="Q742" s="85"/>
      <c r="R742" s="30" t="s">
        <v>345</v>
      </c>
      <c r="S742" s="7" t="s">
        <v>163</v>
      </c>
      <c r="T742" s="7" t="s">
        <v>2526</v>
      </c>
      <c r="U742" s="7" t="s">
        <v>32</v>
      </c>
      <c r="V742" s="26" t="e">
        <f t="shared" ca="1" si="24"/>
        <v>#NAME?</v>
      </c>
      <c r="W742" s="7"/>
      <c r="X742" s="7"/>
      <c r="Y742" s="31" t="s">
        <v>165</v>
      </c>
      <c r="Z742" s="32"/>
      <c r="AA742" s="33">
        <v>45177</v>
      </c>
      <c r="AB742" s="34">
        <v>49075100007799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>
        <v>218126.16</v>
      </c>
      <c r="AN742" s="32">
        <v>239118.78</v>
      </c>
      <c r="AO742" s="32">
        <v>244551.99</v>
      </c>
      <c r="AP742" s="32">
        <v>0</v>
      </c>
      <c r="AQ742" s="32">
        <v>0</v>
      </c>
      <c r="AR742" s="32">
        <v>0</v>
      </c>
      <c r="AS742" s="32">
        <v>0</v>
      </c>
      <c r="AT742" s="32">
        <v>0</v>
      </c>
      <c r="AU742" s="32">
        <v>0</v>
      </c>
      <c r="AV742" s="32">
        <v>0</v>
      </c>
      <c r="AW742" s="32">
        <v>0</v>
      </c>
      <c r="AX742" s="32">
        <v>0</v>
      </c>
      <c r="AY742" s="32">
        <v>0</v>
      </c>
      <c r="AZ742" s="32">
        <v>0</v>
      </c>
      <c r="BA742" s="32">
        <v>0</v>
      </c>
      <c r="BB742" s="32">
        <v>0</v>
      </c>
      <c r="BC742" s="32">
        <v>0</v>
      </c>
      <c r="BD742" s="32">
        <v>0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14" t="s">
        <v>2527</v>
      </c>
      <c r="C743" s="4" t="s">
        <v>2528</v>
      </c>
      <c r="D743" s="7" t="s">
        <v>159</v>
      </c>
      <c r="E743" s="7" t="s">
        <v>32</v>
      </c>
      <c r="F743" s="7" t="s">
        <v>160</v>
      </c>
      <c r="G743" s="7" t="e">
        <f t="shared" ca="1" si="23"/>
        <v>#NAME?</v>
      </c>
      <c r="H743" s="26" t="s">
        <v>161</v>
      </c>
      <c r="I743" s="26" t="s">
        <v>24</v>
      </c>
      <c r="J743" s="7" t="str">
        <f t="shared" si="29"/>
        <v>Não</v>
      </c>
      <c r="K743" s="27">
        <v>45105</v>
      </c>
      <c r="L743" s="27">
        <v>45532</v>
      </c>
      <c r="M743" s="7" t="s">
        <v>221</v>
      </c>
      <c r="N743" s="28">
        <v>1.6E-2</v>
      </c>
      <c r="O743" s="7" t="s">
        <v>99</v>
      </c>
      <c r="P743" s="29">
        <v>0.2</v>
      </c>
      <c r="Q743" s="30"/>
      <c r="R743" s="30"/>
      <c r="S743" s="7" t="s">
        <v>207</v>
      </c>
      <c r="T743" s="7" t="s">
        <v>2529</v>
      </c>
      <c r="U743" s="7" t="s">
        <v>209</v>
      </c>
      <c r="V743" s="26" t="e">
        <f t="shared" ca="1" si="24"/>
        <v>#NAME?</v>
      </c>
      <c r="W743" s="7"/>
      <c r="X743" s="7"/>
      <c r="Y743" s="31" t="s">
        <v>279</v>
      </c>
      <c r="Z743" s="31"/>
      <c r="AA743" s="27">
        <v>45105</v>
      </c>
      <c r="AB743" s="150">
        <v>49075100008043</v>
      </c>
      <c r="AC743" s="31"/>
      <c r="AD743" s="31"/>
      <c r="AE743" s="31"/>
      <c r="AF743" s="31"/>
      <c r="AG743" s="31"/>
      <c r="AH743" s="31"/>
      <c r="AI743" s="32">
        <v>0</v>
      </c>
      <c r="AJ743" s="32">
        <v>0</v>
      </c>
      <c r="AK743" s="32">
        <v>297526.94</v>
      </c>
      <c r="AL743" s="32">
        <v>483333.15</v>
      </c>
      <c r="AM743" s="32">
        <v>491270.74</v>
      </c>
      <c r="AN743" s="32">
        <v>494652.08</v>
      </c>
      <c r="AO743" s="32">
        <v>495607.59</v>
      </c>
      <c r="AP743" s="32">
        <v>506447.09</v>
      </c>
      <c r="AQ743" s="32">
        <v>516749.55</v>
      </c>
      <c r="AR743" s="32">
        <v>505670.98</v>
      </c>
      <c r="AS743" s="32">
        <v>459026.09</v>
      </c>
      <c r="AT743" s="32">
        <v>463317.5</v>
      </c>
      <c r="AU743" s="32">
        <v>459552.18</v>
      </c>
      <c r="AV743" s="32">
        <v>456077.4</v>
      </c>
      <c r="AW743" s="32">
        <v>458283</v>
      </c>
      <c r="AX743" s="32">
        <v>433883.5</v>
      </c>
      <c r="AY743" s="32">
        <v>0</v>
      </c>
      <c r="AZ743" s="32">
        <v>0</v>
      </c>
      <c r="BA743" s="32">
        <v>0</v>
      </c>
      <c r="BB743" s="32">
        <v>0</v>
      </c>
      <c r="BC743" s="32">
        <v>0</v>
      </c>
      <c r="BD743" s="32">
        <v>0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3" t="s">
        <v>2530</v>
      </c>
      <c r="C744" s="4" t="s">
        <v>2531</v>
      </c>
      <c r="D744" s="7" t="s">
        <v>18</v>
      </c>
      <c r="E744" s="7" t="s">
        <v>42</v>
      </c>
      <c r="F744" s="7" t="s">
        <v>308</v>
      </c>
      <c r="G744" s="7" t="e">
        <f t="shared" ca="1" si="23"/>
        <v>#NAME?</v>
      </c>
      <c r="H744" s="26" t="s">
        <v>170</v>
      </c>
      <c r="I744" s="26" t="s">
        <v>24</v>
      </c>
      <c r="J744" s="7" t="str">
        <f t="shared" si="29"/>
        <v>Não</v>
      </c>
      <c r="K744" s="27">
        <v>45162</v>
      </c>
      <c r="L744" s="7"/>
      <c r="M744" s="7" t="s">
        <v>23</v>
      </c>
      <c r="N744" s="28">
        <v>1.2E-2</v>
      </c>
      <c r="O744" s="7" t="s">
        <v>24</v>
      </c>
      <c r="P744" s="29">
        <v>0</v>
      </c>
      <c r="Q744" s="47"/>
      <c r="R744" s="47"/>
      <c r="S744" s="7" t="s">
        <v>207</v>
      </c>
      <c r="T744" s="7" t="s">
        <v>2532</v>
      </c>
      <c r="U744" s="7" t="s">
        <v>42</v>
      </c>
      <c r="V744" s="26" t="e">
        <f t="shared" ca="1" si="24"/>
        <v>#NAME?</v>
      </c>
      <c r="W744" s="7"/>
      <c r="X744" s="7"/>
      <c r="Y744" s="31" t="s">
        <v>165</v>
      </c>
      <c r="Z744" s="31"/>
      <c r="AA744" s="27">
        <v>45162</v>
      </c>
      <c r="AB744" s="150">
        <v>49075100008698</v>
      </c>
      <c r="AC744" s="31"/>
      <c r="AD744" s="31"/>
      <c r="AE744" s="31"/>
      <c r="AF744" s="31"/>
      <c r="AG744" s="31"/>
      <c r="AH744" s="31"/>
      <c r="AI744" s="32"/>
      <c r="AJ744" s="32"/>
      <c r="AK744" s="32"/>
      <c r="AL744" s="32"/>
      <c r="AM744" s="32">
        <v>450929.66</v>
      </c>
      <c r="AN744" s="32">
        <v>454884.96</v>
      </c>
      <c r="AO744" s="32">
        <v>459118.81</v>
      </c>
      <c r="AP744" s="32">
        <v>461300.92</v>
      </c>
      <c r="AQ744" s="32">
        <v>966123.99</v>
      </c>
      <c r="AR744" s="32">
        <v>975509.87</v>
      </c>
      <c r="AS744" s="32">
        <v>983112.91</v>
      </c>
      <c r="AT744" s="32">
        <v>990177.55</v>
      </c>
      <c r="AU744" s="32">
        <v>996757.63</v>
      </c>
      <c r="AV744" s="32">
        <v>1004683</v>
      </c>
      <c r="AW744" s="32">
        <v>1012349</v>
      </c>
      <c r="AX744" s="32">
        <v>1020584</v>
      </c>
      <c r="AY744" s="32">
        <v>1025027.47</v>
      </c>
      <c r="AZ744" s="32">
        <v>1032030.47</v>
      </c>
      <c r="BA744" s="32">
        <v>1041238.6</v>
      </c>
      <c r="BB744" s="32">
        <v>1048432.06</v>
      </c>
      <c r="BC744" s="32">
        <v>1050276.17</v>
      </c>
      <c r="BD744" s="32">
        <v>1060527.6299999999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14" t="s">
        <v>2533</v>
      </c>
      <c r="C745" s="4" t="s">
        <v>2534</v>
      </c>
      <c r="D745" s="7" t="s">
        <v>18</v>
      </c>
      <c r="E745" s="7" t="s">
        <v>42</v>
      </c>
      <c r="F745" s="7" t="s">
        <v>90</v>
      </c>
      <c r="G745" s="7" t="e">
        <f t="shared" ca="1" si="23"/>
        <v>#NAME?</v>
      </c>
      <c r="H745" s="26" t="s">
        <v>179</v>
      </c>
      <c r="I745" s="26" t="s">
        <v>180</v>
      </c>
      <c r="J745" s="7" t="str">
        <f t="shared" si="29"/>
        <v>Não</v>
      </c>
      <c r="K745" s="27">
        <v>44998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47"/>
      <c r="R745" s="47" t="s">
        <v>756</v>
      </c>
      <c r="S745" s="7" t="s">
        <v>163</v>
      </c>
      <c r="T745" s="7" t="s">
        <v>2535</v>
      </c>
      <c r="U745" s="7" t="s">
        <v>42</v>
      </c>
      <c r="V745" s="26" t="e">
        <f t="shared" ca="1" si="24"/>
        <v>#NAME?</v>
      </c>
      <c r="W745" s="7"/>
      <c r="X745" s="7"/>
      <c r="Y745" s="31" t="s">
        <v>165</v>
      </c>
      <c r="Z745" s="31"/>
      <c r="AA745" s="27">
        <v>44998</v>
      </c>
      <c r="AB745" s="150">
        <v>49075100009554</v>
      </c>
      <c r="AC745" s="31"/>
      <c r="AD745" s="31"/>
      <c r="AE745" s="31"/>
      <c r="AF745" s="31"/>
      <c r="AG745" s="31"/>
      <c r="AH745" s="32">
        <v>104644.56</v>
      </c>
      <c r="AI745" s="32">
        <v>105009.13</v>
      </c>
      <c r="AJ745" s="32">
        <v>106396.79</v>
      </c>
      <c r="AK745" s="32">
        <v>107496.6</v>
      </c>
      <c r="AL745" s="32">
        <v>108349.8</v>
      </c>
      <c r="AM745" s="32">
        <v>109392.57</v>
      </c>
      <c r="AN745" s="32">
        <v>110247.12</v>
      </c>
      <c r="AO745" s="32">
        <v>110627.56</v>
      </c>
      <c r="AP745" s="32">
        <v>111444.63</v>
      </c>
      <c r="AQ745" s="32">
        <v>112292.46</v>
      </c>
      <c r="AR745" s="32">
        <v>113253.94</v>
      </c>
      <c r="AS745" s="32">
        <v>114113.36</v>
      </c>
      <c r="AT745" s="32">
        <v>114480.81</v>
      </c>
      <c r="AU745" s="32">
        <v>115185.13</v>
      </c>
      <c r="AV745" s="32">
        <v>116080.1</v>
      </c>
      <c r="AW745" s="32">
        <v>116953.1</v>
      </c>
      <c r="AX745" s="32">
        <v>116687.6</v>
      </c>
      <c r="AY745" s="32">
        <v>117533.51</v>
      </c>
      <c r="AZ745" s="32">
        <v>118215.69</v>
      </c>
      <c r="BA745" s="32">
        <v>3189.3</v>
      </c>
      <c r="BB745" s="32">
        <v>3212.25</v>
      </c>
      <c r="BC745" s="32">
        <v>26</v>
      </c>
      <c r="BD745" s="32">
        <v>26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2536</v>
      </c>
      <c r="C746" s="4" t="s">
        <v>2537</v>
      </c>
      <c r="D746" s="7" t="s">
        <v>159</v>
      </c>
      <c r="E746" s="7" t="s">
        <v>32</v>
      </c>
      <c r="F746" s="7" t="s">
        <v>2538</v>
      </c>
      <c r="G746" s="7" t="e">
        <f t="shared" ca="1" si="23"/>
        <v>#NAME?</v>
      </c>
      <c r="H746" s="26" t="s">
        <v>161</v>
      </c>
      <c r="I746" s="26" t="s">
        <v>24</v>
      </c>
      <c r="J746" s="7" t="str">
        <f t="shared" si="29"/>
        <v>Não</v>
      </c>
      <c r="K746" s="27">
        <v>44932</v>
      </c>
      <c r="L746" s="79">
        <v>45259</v>
      </c>
      <c r="M746" s="7" t="s">
        <v>23</v>
      </c>
      <c r="N746" s="28">
        <v>1.2E-2</v>
      </c>
      <c r="O746" s="7" t="s">
        <v>24</v>
      </c>
      <c r="P746" s="29">
        <v>0</v>
      </c>
      <c r="Q746" s="94"/>
      <c r="R746" s="94"/>
      <c r="S746" s="7" t="s">
        <v>163</v>
      </c>
      <c r="T746" s="7" t="s">
        <v>2539</v>
      </c>
      <c r="U746" s="7" t="s">
        <v>209</v>
      </c>
      <c r="V746" s="26" t="e">
        <f t="shared" ca="1" si="24"/>
        <v>#NAME?</v>
      </c>
      <c r="W746" s="7"/>
      <c r="X746" s="7"/>
      <c r="Y746" s="31"/>
      <c r="Z746" s="32"/>
      <c r="AA746" s="33">
        <v>44932</v>
      </c>
      <c r="AB746" s="34"/>
      <c r="AC746" s="32"/>
      <c r="AD746" s="32"/>
      <c r="AE746" s="32"/>
      <c r="AF746" s="32"/>
      <c r="AG746" s="32">
        <v>802748.34</v>
      </c>
      <c r="AH746" s="32">
        <v>913671.31</v>
      </c>
      <c r="AI746" s="32">
        <v>918724.54</v>
      </c>
      <c r="AJ746" s="32">
        <v>579356.6</v>
      </c>
      <c r="AK746" s="32">
        <v>583264.52</v>
      </c>
      <c r="AL746" s="32">
        <v>584594.91</v>
      </c>
      <c r="AM746" s="32">
        <v>585634.41</v>
      </c>
      <c r="AN746" s="32">
        <v>587784.24</v>
      </c>
      <c r="AO746" s="32">
        <v>588943.46</v>
      </c>
      <c r="AP746" s="32">
        <v>0</v>
      </c>
      <c r="AQ746" s="32">
        <v>0</v>
      </c>
      <c r="AR746" s="32">
        <v>0</v>
      </c>
      <c r="AS746" s="32">
        <v>0</v>
      </c>
      <c r="AT746" s="32">
        <v>0</v>
      </c>
      <c r="AU746" s="32">
        <v>0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>
        <v>0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2540</v>
      </c>
      <c r="C747" s="4" t="s">
        <v>2541</v>
      </c>
      <c r="D747" s="7" t="s">
        <v>18</v>
      </c>
      <c r="E747" s="7" t="s">
        <v>42</v>
      </c>
      <c r="F747" s="7" t="s">
        <v>52</v>
      </c>
      <c r="G747" s="7" t="e">
        <f t="shared" ca="1" si="23"/>
        <v>#NAME?</v>
      </c>
      <c r="H747" s="26" t="s">
        <v>170</v>
      </c>
      <c r="I747" s="26" t="s">
        <v>24</v>
      </c>
      <c r="J747" s="7" t="str">
        <f t="shared" si="29"/>
        <v>Não</v>
      </c>
      <c r="K747" s="27">
        <v>44946</v>
      </c>
      <c r="L747" s="7"/>
      <c r="M747" s="7" t="s">
        <v>23</v>
      </c>
      <c r="N747" s="28">
        <v>7.0000000000000001E-3</v>
      </c>
      <c r="O747" s="7" t="s">
        <v>24</v>
      </c>
      <c r="P747" s="29">
        <v>0</v>
      </c>
      <c r="Q747" s="94"/>
      <c r="R747" s="94"/>
      <c r="S747" s="7" t="s">
        <v>163</v>
      </c>
      <c r="T747" s="7" t="s">
        <v>2542</v>
      </c>
      <c r="U747" s="7" t="s">
        <v>42</v>
      </c>
      <c r="V747" s="26" t="e">
        <f t="shared" ca="1" si="24"/>
        <v>#NAME?</v>
      </c>
      <c r="W747" s="7"/>
      <c r="X747" s="7"/>
      <c r="Y747" s="31" t="s">
        <v>165</v>
      </c>
      <c r="Z747" s="32"/>
      <c r="AA747" s="33">
        <v>44946</v>
      </c>
      <c r="AB747" s="34">
        <v>49075100006318</v>
      </c>
      <c r="AC747" s="32"/>
      <c r="AD747" s="32"/>
      <c r="AE747" s="32"/>
      <c r="AF747" s="32">
        <v>849130.06</v>
      </c>
      <c r="AG747" s="32">
        <v>876298.99</v>
      </c>
      <c r="AH747" s="32">
        <v>877861.49</v>
      </c>
      <c r="AI747" s="32">
        <v>883858.74</v>
      </c>
      <c r="AJ747" s="32">
        <v>890507.37</v>
      </c>
      <c r="AK747" s="32">
        <v>896950.17</v>
      </c>
      <c r="AL747" s="32">
        <v>904259.97</v>
      </c>
      <c r="AM747" s="32">
        <v>912107.56</v>
      </c>
      <c r="AN747" s="32">
        <v>929489.91</v>
      </c>
      <c r="AO747" s="32">
        <v>937853.27</v>
      </c>
      <c r="AP747" s="32">
        <v>969637</v>
      </c>
      <c r="AQ747" s="32">
        <v>987498.22</v>
      </c>
      <c r="AR747" s="32">
        <v>895831.28</v>
      </c>
      <c r="AS747" s="32">
        <v>1000404.98</v>
      </c>
      <c r="AT747" s="32">
        <v>1153441.8799999999</v>
      </c>
      <c r="AU747" s="32">
        <v>1296844.74</v>
      </c>
      <c r="AV747" s="32">
        <v>1307658</v>
      </c>
      <c r="AW747" s="32">
        <v>1302396</v>
      </c>
      <c r="AX747" s="32">
        <v>1270676</v>
      </c>
      <c r="AY747" s="32">
        <v>1278749.1399999999</v>
      </c>
      <c r="AZ747" s="32">
        <v>1286402.8</v>
      </c>
      <c r="BA747" s="32">
        <v>1266814.98</v>
      </c>
      <c r="BB747" s="32">
        <v>1245823.24</v>
      </c>
      <c r="BC747" s="32">
        <v>1235576.3899999999</v>
      </c>
      <c r="BD747" s="32">
        <v>1232529.33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2543</v>
      </c>
      <c r="C748" s="4" t="s">
        <v>2544</v>
      </c>
      <c r="D748" s="7" t="s">
        <v>18</v>
      </c>
      <c r="E748" s="7" t="s">
        <v>42</v>
      </c>
      <c r="F748" s="7" t="s">
        <v>52</v>
      </c>
      <c r="G748" s="7" t="e">
        <f t="shared" ca="1" si="23"/>
        <v>#NAME?</v>
      </c>
      <c r="H748" s="26" t="s">
        <v>170</v>
      </c>
      <c r="I748" s="26" t="s">
        <v>24</v>
      </c>
      <c r="J748" s="7" t="str">
        <f t="shared" si="29"/>
        <v>Sim</v>
      </c>
      <c r="K748" s="27">
        <v>45030</v>
      </c>
      <c r="L748" s="7"/>
      <c r="M748" s="7" t="s">
        <v>23</v>
      </c>
      <c r="N748" s="28">
        <v>1.2E-2</v>
      </c>
      <c r="O748" s="7" t="s">
        <v>24</v>
      </c>
      <c r="P748" s="29">
        <v>0</v>
      </c>
      <c r="Q748" s="30" t="s">
        <v>2545</v>
      </c>
      <c r="R748" s="94"/>
      <c r="S748" s="7" t="s">
        <v>163</v>
      </c>
      <c r="T748" s="7" t="s">
        <v>2542</v>
      </c>
      <c r="U748" s="7" t="s">
        <v>42</v>
      </c>
      <c r="V748" s="26" t="e">
        <f t="shared" ca="1" si="24"/>
        <v>#NAME?</v>
      </c>
      <c r="W748" s="7"/>
      <c r="X748" s="7"/>
      <c r="Y748" s="31" t="s">
        <v>165</v>
      </c>
      <c r="Z748" s="32"/>
      <c r="AA748" s="33">
        <v>45030</v>
      </c>
      <c r="AB748" s="34">
        <v>49075100008809</v>
      </c>
      <c r="AC748" s="32"/>
      <c r="AD748" s="32"/>
      <c r="AE748" s="32"/>
      <c r="AF748" s="32"/>
      <c r="AG748" s="32"/>
      <c r="AH748" s="32">
        <v>0</v>
      </c>
      <c r="AI748" s="32">
        <v>49866.06</v>
      </c>
      <c r="AJ748" s="32">
        <v>50389.96</v>
      </c>
      <c r="AK748" s="32">
        <v>50830.05</v>
      </c>
      <c r="AL748" s="32">
        <v>51225.61</v>
      </c>
      <c r="AM748" s="32">
        <v>51722.59</v>
      </c>
      <c r="AN748" s="32">
        <v>52143.83</v>
      </c>
      <c r="AO748" s="32">
        <v>52450.33</v>
      </c>
      <c r="AP748" s="32">
        <v>52839.24</v>
      </c>
      <c r="AQ748" s="32">
        <v>53233.35</v>
      </c>
      <c r="AR748" s="32">
        <v>53566.67</v>
      </c>
      <c r="AS748" s="32">
        <v>53987.41</v>
      </c>
      <c r="AT748" s="32">
        <v>154454.13</v>
      </c>
      <c r="AU748" s="32">
        <v>205889.6</v>
      </c>
      <c r="AV748" s="32">
        <v>207476.4</v>
      </c>
      <c r="AW748" s="32">
        <v>209130</v>
      </c>
      <c r="AX748" s="32">
        <v>210907.1</v>
      </c>
      <c r="AY748" s="32">
        <v>212644.44</v>
      </c>
      <c r="AZ748" s="32">
        <v>213939.12</v>
      </c>
      <c r="BA748" s="32">
        <v>215564.97</v>
      </c>
      <c r="BB748" s="32">
        <v>217091.07</v>
      </c>
      <c r="BC748" s="32">
        <v>218624.21</v>
      </c>
      <c r="BD748" s="32">
        <v>220479.35999999999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2546</v>
      </c>
      <c r="C749" s="4" t="s">
        <v>2547</v>
      </c>
      <c r="D749" s="7" t="s">
        <v>18</v>
      </c>
      <c r="E749" s="7" t="s">
        <v>42</v>
      </c>
      <c r="F749" s="7" t="s">
        <v>308</v>
      </c>
      <c r="G749" s="7" t="e">
        <f t="shared" ca="1" si="23"/>
        <v>#NAME?</v>
      </c>
      <c r="H749" s="26" t="s">
        <v>170</v>
      </c>
      <c r="I749" s="26" t="s">
        <v>24</v>
      </c>
      <c r="J749" s="7" t="str">
        <f t="shared" si="29"/>
        <v>Não</v>
      </c>
      <c r="K749" s="27">
        <v>45086</v>
      </c>
      <c r="L749" s="7"/>
      <c r="M749" s="7" t="s">
        <v>23</v>
      </c>
      <c r="N749" s="28">
        <v>1.2E-2</v>
      </c>
      <c r="O749" s="7" t="s">
        <v>24</v>
      </c>
      <c r="P749" s="29">
        <v>0</v>
      </c>
      <c r="Q749" s="94"/>
      <c r="R749" s="94"/>
      <c r="S749" s="7" t="s">
        <v>163</v>
      </c>
      <c r="T749" s="7" t="s">
        <v>2548</v>
      </c>
      <c r="U749" s="7" t="s">
        <v>42</v>
      </c>
      <c r="V749" s="26" t="e">
        <f t="shared" ca="1" si="24"/>
        <v>#NAME?</v>
      </c>
      <c r="W749" s="7"/>
      <c r="X749" s="7"/>
      <c r="Y749" s="31" t="s">
        <v>165</v>
      </c>
      <c r="Z749" s="32"/>
      <c r="AA749" s="33">
        <v>45086</v>
      </c>
      <c r="AB749" s="34">
        <v>49075100009856</v>
      </c>
      <c r="AC749" s="32"/>
      <c r="AD749" s="32"/>
      <c r="AE749" s="32"/>
      <c r="AF749" s="32"/>
      <c r="AG749" s="32"/>
      <c r="AH749" s="32"/>
      <c r="AI749" s="32">
        <v>0</v>
      </c>
      <c r="AJ749" s="32">
        <v>0</v>
      </c>
      <c r="AK749" s="32">
        <v>449191.02</v>
      </c>
      <c r="AL749" s="32">
        <v>451876.08</v>
      </c>
      <c r="AM749" s="32">
        <v>454771.05</v>
      </c>
      <c r="AN749" s="32">
        <v>454815.67</v>
      </c>
      <c r="AO749" s="32">
        <v>455268.96</v>
      </c>
      <c r="AP749" s="32">
        <v>459331.33</v>
      </c>
      <c r="AQ749" s="32">
        <v>463926.66</v>
      </c>
      <c r="AR749" s="32">
        <v>467515.65</v>
      </c>
      <c r="AS749" s="32">
        <v>470343.37</v>
      </c>
      <c r="AT749" s="32">
        <v>473331.37</v>
      </c>
      <c r="AU749" s="32">
        <v>471690.23999999999</v>
      </c>
      <c r="AV749" s="32">
        <v>474405</v>
      </c>
      <c r="AW749" s="32">
        <v>475544</v>
      </c>
      <c r="AX749" s="32">
        <v>479360.8</v>
      </c>
      <c r="AY749" s="32">
        <v>482041.75</v>
      </c>
      <c r="AZ749" s="32">
        <v>482934.06</v>
      </c>
      <c r="BA749" s="32">
        <v>487207.78</v>
      </c>
      <c r="BB749" s="32">
        <v>491076.11</v>
      </c>
      <c r="BC749" s="32">
        <v>495197.22</v>
      </c>
      <c r="BD749" s="32">
        <v>500145.97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2549</v>
      </c>
      <c r="C750" s="4" t="s">
        <v>2550</v>
      </c>
      <c r="D750" s="7" t="s">
        <v>31</v>
      </c>
      <c r="E750" s="7" t="s">
        <v>32</v>
      </c>
      <c r="F750" s="7" t="s">
        <v>216</v>
      </c>
      <c r="G750" s="7" t="e">
        <f t="shared" ca="1" si="23"/>
        <v>#NAME?</v>
      </c>
      <c r="H750" s="26" t="s">
        <v>179</v>
      </c>
      <c r="I750" s="26" t="s">
        <v>180</v>
      </c>
      <c r="J750" s="7" t="str">
        <f t="shared" si="29"/>
        <v>Não</v>
      </c>
      <c r="K750" s="27">
        <v>45504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94"/>
      <c r="R750" s="94"/>
      <c r="S750" s="7" t="s">
        <v>163</v>
      </c>
      <c r="T750" s="7" t="s">
        <v>2551</v>
      </c>
      <c r="U750" s="7" t="s">
        <v>32</v>
      </c>
      <c r="V750" s="26" t="e">
        <f t="shared" ca="1" si="24"/>
        <v>#NAME?</v>
      </c>
      <c r="W750" s="7"/>
      <c r="X750" s="7" t="s">
        <v>26</v>
      </c>
      <c r="Y750" s="31" t="s">
        <v>165</v>
      </c>
      <c r="Z750" s="32"/>
      <c r="AA750" s="33">
        <v>45504</v>
      </c>
      <c r="AB750" s="34">
        <v>49075100015414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>
        <v>326915.3</v>
      </c>
      <c r="AY750" s="32">
        <v>146594.4</v>
      </c>
      <c r="AZ750" s="32">
        <v>70434.559999999998</v>
      </c>
      <c r="BA750" s="32">
        <v>78423.87</v>
      </c>
      <c r="BB750" s="32">
        <v>33326.370000000003</v>
      </c>
      <c r="BC750" s="32">
        <v>0</v>
      </c>
      <c r="BD750" s="32">
        <v>0.39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2552</v>
      </c>
      <c r="C751" s="4" t="s">
        <v>2553</v>
      </c>
      <c r="D751" s="7" t="s">
        <v>18</v>
      </c>
      <c r="E751" s="7" t="s">
        <v>32</v>
      </c>
      <c r="F751" s="7" t="s">
        <v>220</v>
      </c>
      <c r="G751" s="7" t="e">
        <f t="shared" ca="1" si="23"/>
        <v>#NAME?</v>
      </c>
      <c r="H751" s="26" t="s">
        <v>170</v>
      </c>
      <c r="I751" s="26" t="s">
        <v>24</v>
      </c>
      <c r="J751" s="7" t="str">
        <f t="shared" si="29"/>
        <v>Sim</v>
      </c>
      <c r="K751" s="27">
        <v>44992</v>
      </c>
      <c r="L751" s="7"/>
      <c r="M751" s="7" t="s">
        <v>23</v>
      </c>
      <c r="N751" s="28">
        <v>8.0000000000000002E-3</v>
      </c>
      <c r="O751" s="7" t="s">
        <v>24</v>
      </c>
      <c r="P751" s="29">
        <v>0</v>
      </c>
      <c r="Q751" s="30" t="s">
        <v>2554</v>
      </c>
      <c r="R751" s="94"/>
      <c r="S751" s="7" t="s">
        <v>163</v>
      </c>
      <c r="T751" s="7" t="s">
        <v>2555</v>
      </c>
      <c r="U751" s="7" t="s">
        <v>32</v>
      </c>
      <c r="V751" s="26" t="e">
        <f t="shared" ca="1" si="24"/>
        <v>#NAME?</v>
      </c>
      <c r="W751" s="7"/>
      <c r="X751" s="7"/>
      <c r="Y751" s="31" t="s">
        <v>165</v>
      </c>
      <c r="Z751" s="32"/>
      <c r="AA751" s="33">
        <v>44992</v>
      </c>
      <c r="AB751" s="34">
        <v>49075100010218</v>
      </c>
      <c r="AC751" s="32"/>
      <c r="AD751" s="32"/>
      <c r="AE751" s="32"/>
      <c r="AF751" s="32"/>
      <c r="AG751" s="32">
        <v>0</v>
      </c>
      <c r="AH751" s="32">
        <v>1893864.24</v>
      </c>
      <c r="AI751" s="32">
        <v>2000594.47</v>
      </c>
      <c r="AJ751" s="32">
        <v>2168757.62</v>
      </c>
      <c r="AK751" s="32">
        <v>2206209.9</v>
      </c>
      <c r="AL751" s="32">
        <v>2223135.83</v>
      </c>
      <c r="AM751" s="32">
        <v>2249409.44</v>
      </c>
      <c r="AN751" s="32">
        <v>2268957.7999999998</v>
      </c>
      <c r="AO751" s="32">
        <v>2277468.7799999998</v>
      </c>
      <c r="AP751" s="32">
        <v>2351206.0299999998</v>
      </c>
      <c r="AQ751" s="32">
        <v>2493194.17</v>
      </c>
      <c r="AR751" s="32">
        <v>2548688.83</v>
      </c>
      <c r="AS751" s="32">
        <v>2571543.79</v>
      </c>
      <c r="AT751" s="32">
        <v>2795806.8</v>
      </c>
      <c r="AU751" s="32">
        <v>2804842.65</v>
      </c>
      <c r="AV751" s="32">
        <v>2877093</v>
      </c>
      <c r="AW751" s="32">
        <v>2894067</v>
      </c>
      <c r="AX751" s="32">
        <v>3012925</v>
      </c>
      <c r="AY751" s="32">
        <v>3361939.86</v>
      </c>
      <c r="AZ751" s="32">
        <v>3380002.9</v>
      </c>
      <c r="BA751" s="32">
        <v>3408409.97</v>
      </c>
      <c r="BB751" s="32">
        <v>3424399.86</v>
      </c>
      <c r="BC751" s="32">
        <v>3434337.01</v>
      </c>
      <c r="BD751" s="32">
        <v>3474709.33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2556</v>
      </c>
      <c r="C752" s="4" t="s">
        <v>2557</v>
      </c>
      <c r="D752" s="7" t="s">
        <v>18</v>
      </c>
      <c r="E752" s="7" t="s">
        <v>32</v>
      </c>
      <c r="F752" s="7" t="s">
        <v>66</v>
      </c>
      <c r="G752" s="7" t="e">
        <f t="shared" ca="1" si="23"/>
        <v>#NAME?</v>
      </c>
      <c r="H752" s="26" t="s">
        <v>300</v>
      </c>
      <c r="I752" s="26" t="s">
        <v>245</v>
      </c>
      <c r="J752" s="7" t="str">
        <f t="shared" si="29"/>
        <v>Não</v>
      </c>
      <c r="K752" s="27">
        <v>45544</v>
      </c>
      <c r="L752" s="7"/>
      <c r="M752" s="7" t="s">
        <v>23</v>
      </c>
      <c r="N752" s="28">
        <v>1.2E-2</v>
      </c>
      <c r="O752" s="7" t="s">
        <v>24</v>
      </c>
      <c r="P752" s="29">
        <v>0</v>
      </c>
      <c r="Q752" s="30"/>
      <c r="R752" s="94"/>
      <c r="S752" s="7" t="s">
        <v>163</v>
      </c>
      <c r="T752" s="7" t="s">
        <v>2558</v>
      </c>
      <c r="U752" s="7" t="s">
        <v>32</v>
      </c>
      <c r="V752" s="26" t="e">
        <f t="shared" ca="1" si="24"/>
        <v>#NAME?</v>
      </c>
      <c r="W752" s="7"/>
      <c r="X752" s="7" t="s">
        <v>39</v>
      </c>
      <c r="Y752" s="31"/>
      <c r="Z752" s="32"/>
      <c r="AA752" s="32"/>
      <c r="AB752" s="34">
        <v>49075100016143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>
        <v>0</v>
      </c>
      <c r="BA752" s="32">
        <v>0</v>
      </c>
      <c r="BB752" s="32">
        <v>0</v>
      </c>
      <c r="BC752" s="32">
        <v>0</v>
      </c>
      <c r="BD752" s="32">
        <v>0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2559</v>
      </c>
      <c r="C753" s="4" t="s">
        <v>2560</v>
      </c>
      <c r="D753" s="7" t="s">
        <v>159</v>
      </c>
      <c r="E753" s="7" t="s">
        <v>32</v>
      </c>
      <c r="F753" s="7" t="s">
        <v>226</v>
      </c>
      <c r="G753" s="7" t="e">
        <f t="shared" ca="1" si="23"/>
        <v>#NAME?</v>
      </c>
      <c r="H753" s="26" t="s">
        <v>179</v>
      </c>
      <c r="I753" s="26" t="s">
        <v>205</v>
      </c>
      <c r="J753" s="7" t="str">
        <f t="shared" si="29"/>
        <v>Sim</v>
      </c>
      <c r="K753" s="27">
        <v>45455</v>
      </c>
      <c r="L753" s="7"/>
      <c r="M753" s="7" t="s">
        <v>227</v>
      </c>
      <c r="N753" s="28">
        <v>3.0000000000000001E-3</v>
      </c>
      <c r="O753" s="7" t="s">
        <v>24</v>
      </c>
      <c r="P753" s="29">
        <v>0</v>
      </c>
      <c r="Q753" s="30" t="s">
        <v>228</v>
      </c>
      <c r="R753" s="94"/>
      <c r="S753" s="7" t="s">
        <v>163</v>
      </c>
      <c r="T753" s="7" t="s">
        <v>2561</v>
      </c>
      <c r="U753" s="7" t="s">
        <v>230</v>
      </c>
      <c r="V753" s="26" t="e">
        <f t="shared" ca="1" si="24"/>
        <v>#NAME?</v>
      </c>
      <c r="W753" s="7"/>
      <c r="X753" s="7" t="s">
        <v>26</v>
      </c>
      <c r="Y753" s="31" t="s">
        <v>165</v>
      </c>
      <c r="Z753" s="32"/>
      <c r="AA753" s="33">
        <v>45455</v>
      </c>
      <c r="AB753" s="34">
        <v>49075100014876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>
        <v>0</v>
      </c>
      <c r="AX753" s="32">
        <v>0</v>
      </c>
      <c r="AY753" s="32">
        <v>0</v>
      </c>
      <c r="AZ753" s="32">
        <v>0</v>
      </c>
      <c r="BA753" s="32">
        <v>0</v>
      </c>
      <c r="BB753" s="32">
        <v>0</v>
      </c>
      <c r="BC753" s="32">
        <v>0</v>
      </c>
      <c r="BD753" s="32">
        <v>0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2562</v>
      </c>
      <c r="C754" s="4" t="s">
        <v>2563</v>
      </c>
      <c r="D754" s="7" t="s">
        <v>18</v>
      </c>
      <c r="E754" s="7" t="s">
        <v>19</v>
      </c>
      <c r="F754" s="7" t="s">
        <v>72</v>
      </c>
      <c r="G754" s="7" t="e">
        <f t="shared" ca="1" si="23"/>
        <v>#NAME?</v>
      </c>
      <c r="H754" s="26" t="s">
        <v>170</v>
      </c>
      <c r="I754" s="26" t="s">
        <v>24</v>
      </c>
      <c r="J754" s="7" t="str">
        <f t="shared" si="29"/>
        <v>Não</v>
      </c>
      <c r="K754" s="27">
        <v>45260</v>
      </c>
      <c r="L754" s="7"/>
      <c r="M754" s="7" t="s">
        <v>955</v>
      </c>
      <c r="N754" s="28">
        <v>0.02</v>
      </c>
      <c r="O754" s="7" t="s">
        <v>201</v>
      </c>
      <c r="P754" s="29">
        <v>0.2</v>
      </c>
      <c r="Q754" s="47"/>
      <c r="R754" s="30"/>
      <c r="S754" s="7" t="s">
        <v>163</v>
      </c>
      <c r="T754" s="7" t="s">
        <v>2564</v>
      </c>
      <c r="U754" s="7" t="s">
        <v>77</v>
      </c>
      <c r="V754" s="26" t="e">
        <f t="shared" ca="1" si="24"/>
        <v>#NAME?</v>
      </c>
      <c r="W754" s="7"/>
      <c r="X754" s="7" t="s">
        <v>26</v>
      </c>
      <c r="Y754" s="31" t="s">
        <v>165</v>
      </c>
      <c r="Z754" s="32"/>
      <c r="AA754" s="33">
        <v>45260</v>
      </c>
      <c r="AB754" s="34">
        <v>49075100012776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>
        <v>0</v>
      </c>
      <c r="AQ754" s="32">
        <v>36835.9</v>
      </c>
      <c r="AR754" s="32">
        <v>36047.550000000003</v>
      </c>
      <c r="AS754" s="32">
        <v>38109.64</v>
      </c>
      <c r="AT754" s="32">
        <v>40194.980000000003</v>
      </c>
      <c r="AU754" s="32">
        <v>40411.360000000001</v>
      </c>
      <c r="AV754" s="32">
        <v>40485.71</v>
      </c>
      <c r="AW754" s="32">
        <v>42057.79</v>
      </c>
      <c r="AX754" s="32">
        <v>44682.2</v>
      </c>
      <c r="AY754" s="32">
        <v>47011.6</v>
      </c>
      <c r="AZ754" s="32">
        <v>47642.84</v>
      </c>
      <c r="BA754" s="32">
        <v>47009.81</v>
      </c>
      <c r="BB754" s="32">
        <v>46815.96</v>
      </c>
      <c r="BC754" s="32">
        <v>46905.88</v>
      </c>
      <c r="BD754" s="32">
        <v>49824.14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2562</v>
      </c>
      <c r="C755" s="4" t="s">
        <v>2565</v>
      </c>
      <c r="D755" s="7" t="s">
        <v>18</v>
      </c>
      <c r="E755" s="7" t="s">
        <v>19</v>
      </c>
      <c r="F755" s="7" t="s">
        <v>72</v>
      </c>
      <c r="G755" s="7" t="e">
        <f t="shared" ca="1" si="23"/>
        <v>#NAME?</v>
      </c>
      <c r="H755" s="26" t="s">
        <v>170</v>
      </c>
      <c r="I755" s="26" t="s">
        <v>24</v>
      </c>
      <c r="J755" s="7" t="str">
        <f t="shared" si="29"/>
        <v>Não</v>
      </c>
      <c r="K755" s="27">
        <v>45071</v>
      </c>
      <c r="L755" s="7"/>
      <c r="M755" s="7" t="s">
        <v>98</v>
      </c>
      <c r="N755" s="28">
        <v>1.2E-2</v>
      </c>
      <c r="O755" s="7" t="s">
        <v>24</v>
      </c>
      <c r="P755" s="29">
        <v>0</v>
      </c>
      <c r="Q755" s="47"/>
      <c r="R755" s="30" t="s">
        <v>2566</v>
      </c>
      <c r="S755" s="7" t="s">
        <v>163</v>
      </c>
      <c r="T755" s="7" t="s">
        <v>2564</v>
      </c>
      <c r="U755" s="7" t="s">
        <v>77</v>
      </c>
      <c r="V755" s="26" t="e">
        <f t="shared" ca="1" si="24"/>
        <v>#NAME?</v>
      </c>
      <c r="W755" s="7"/>
      <c r="X755" s="7" t="s">
        <v>26</v>
      </c>
      <c r="Y755" s="31" t="s">
        <v>165</v>
      </c>
      <c r="Z755" s="32"/>
      <c r="AA755" s="33">
        <v>45071</v>
      </c>
      <c r="AB755" s="34">
        <v>49075100007411</v>
      </c>
      <c r="AC755" s="32"/>
      <c r="AD755" s="32"/>
      <c r="AE755" s="32"/>
      <c r="AF755" s="32"/>
      <c r="AG755" s="32"/>
      <c r="AH755" s="32">
        <v>0</v>
      </c>
      <c r="AI755" s="32">
        <v>4494.3599999999997</v>
      </c>
      <c r="AJ755" s="32">
        <v>9048.26</v>
      </c>
      <c r="AK755" s="32">
        <v>59569.73</v>
      </c>
      <c r="AL755" s="32">
        <v>64630.92</v>
      </c>
      <c r="AM755" s="32">
        <v>69593.19</v>
      </c>
      <c r="AN755" s="32">
        <v>73684.92</v>
      </c>
      <c r="AO755" s="32">
        <v>78381.66</v>
      </c>
      <c r="AP755" s="32">
        <v>83617.39</v>
      </c>
      <c r="AQ755" s="32">
        <v>89160.8</v>
      </c>
      <c r="AR755" s="32">
        <v>93530.33</v>
      </c>
      <c r="AS755" s="32">
        <v>98857.87</v>
      </c>
      <c r="AT755" s="32">
        <v>104300</v>
      </c>
      <c r="AU755" s="32">
        <v>108339.94</v>
      </c>
      <c r="AV755" s="32">
        <v>113573.9</v>
      </c>
      <c r="AW755" s="32">
        <v>119364.1</v>
      </c>
      <c r="AX755" s="32">
        <v>120568.2</v>
      </c>
      <c r="AY755" s="32">
        <v>131829.78</v>
      </c>
      <c r="AZ755" s="32">
        <v>137282.44</v>
      </c>
      <c r="BA755" s="32">
        <v>142399.06</v>
      </c>
      <c r="BB755" s="32">
        <v>147401.25</v>
      </c>
      <c r="BC755" s="32">
        <v>152949.43</v>
      </c>
      <c r="BD755" s="32">
        <v>159289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2567</v>
      </c>
      <c r="C756" s="4" t="s">
        <v>2568</v>
      </c>
      <c r="D756" s="7" t="s">
        <v>18</v>
      </c>
      <c r="E756" s="7" t="s">
        <v>42</v>
      </c>
      <c r="F756" s="7" t="s">
        <v>48</v>
      </c>
      <c r="G756" s="7" t="e">
        <f t="shared" ca="1" si="23"/>
        <v>#NAME?</v>
      </c>
      <c r="H756" s="26" t="s">
        <v>170</v>
      </c>
      <c r="I756" s="26" t="s">
        <v>24</v>
      </c>
      <c r="J756" s="7" t="str">
        <f t="shared" si="29"/>
        <v>Sim</v>
      </c>
      <c r="K756" s="27">
        <v>44951</v>
      </c>
      <c r="L756" s="7"/>
      <c r="M756" s="7" t="s">
        <v>381</v>
      </c>
      <c r="N756" s="28">
        <v>2.5000000000000001E-2</v>
      </c>
      <c r="O756" s="7" t="s">
        <v>99</v>
      </c>
      <c r="P756" s="29">
        <v>0.2</v>
      </c>
      <c r="Q756" s="30" t="s">
        <v>2569</v>
      </c>
      <c r="R756" s="94"/>
      <c r="S756" s="7" t="s">
        <v>163</v>
      </c>
      <c r="T756" s="7" t="s">
        <v>2570</v>
      </c>
      <c r="U756" s="7" t="s">
        <v>32</v>
      </c>
      <c r="V756" s="26" t="e">
        <f t="shared" ca="1" si="24"/>
        <v>#NAME?</v>
      </c>
      <c r="W756" s="7"/>
      <c r="X756" s="7"/>
      <c r="Y756" s="31" t="s">
        <v>279</v>
      </c>
      <c r="Z756" s="32"/>
      <c r="AA756" s="33">
        <v>44951</v>
      </c>
      <c r="AB756" s="34">
        <v>49075100006326</v>
      </c>
      <c r="AC756" s="32"/>
      <c r="AD756" s="32"/>
      <c r="AE756" s="32">
        <v>0.5</v>
      </c>
      <c r="AF756" s="32">
        <v>129462.59</v>
      </c>
      <c r="AG756" s="32">
        <v>144797.29</v>
      </c>
      <c r="AH756" s="32">
        <v>145316.60999999999</v>
      </c>
      <c r="AI756" s="32">
        <v>145842.39000000001</v>
      </c>
      <c r="AJ756" s="32">
        <v>147938.64000000001</v>
      </c>
      <c r="AK756" s="32">
        <v>152357.62</v>
      </c>
      <c r="AL756" s="32">
        <v>156012.54999999999</v>
      </c>
      <c r="AM756" s="32">
        <v>154568.79999999999</v>
      </c>
      <c r="AN756" s="32">
        <v>194407.84</v>
      </c>
      <c r="AO756" s="32">
        <v>193488.64000000001</v>
      </c>
      <c r="AP756" s="32">
        <v>200174.42</v>
      </c>
      <c r="AQ756" s="32">
        <v>205376.18</v>
      </c>
      <c r="AR756" s="32">
        <v>197933</v>
      </c>
      <c r="AS756" s="32">
        <v>199573.02</v>
      </c>
      <c r="AT756" s="32">
        <v>216644.68</v>
      </c>
      <c r="AU756" s="32">
        <v>213157.32</v>
      </c>
      <c r="AV756" s="32">
        <v>210811.6</v>
      </c>
      <c r="AW756" s="32">
        <v>211610.3</v>
      </c>
      <c r="AX756" s="32">
        <v>214411.1</v>
      </c>
      <c r="AY756" s="32">
        <v>217437.52</v>
      </c>
      <c r="AZ756" s="32">
        <v>226060.94</v>
      </c>
      <c r="BA756" s="32">
        <v>221610.92</v>
      </c>
      <c r="BB756" s="32">
        <v>218123.39</v>
      </c>
      <c r="BC756" s="32">
        <v>213650.3</v>
      </c>
      <c r="BD756" s="32">
        <v>212364.35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2571</v>
      </c>
      <c r="C757" s="4" t="s">
        <v>2572</v>
      </c>
      <c r="D757" s="7" t="s">
        <v>18</v>
      </c>
      <c r="E757" s="7" t="s">
        <v>32</v>
      </c>
      <c r="F757" s="7" t="s">
        <v>220</v>
      </c>
      <c r="G757" s="7" t="e">
        <f t="shared" ca="1" si="23"/>
        <v>#NAME?</v>
      </c>
      <c r="H757" s="26" t="s">
        <v>179</v>
      </c>
      <c r="I757" s="26" t="s">
        <v>180</v>
      </c>
      <c r="J757" s="7" t="str">
        <f t="shared" si="29"/>
        <v>Não</v>
      </c>
      <c r="K757" s="27">
        <v>45042</v>
      </c>
      <c r="L757" s="7"/>
      <c r="M757" s="7" t="s">
        <v>381</v>
      </c>
      <c r="N757" s="28">
        <v>0.02</v>
      </c>
      <c r="O757" s="7" t="s">
        <v>99</v>
      </c>
      <c r="P757" s="29">
        <v>0.2</v>
      </c>
      <c r="Q757" s="30"/>
      <c r="R757" s="45" t="s">
        <v>2573</v>
      </c>
      <c r="S757" s="7" t="s">
        <v>163</v>
      </c>
      <c r="T757" s="7" t="s">
        <v>2574</v>
      </c>
      <c r="U757" s="7" t="s">
        <v>32</v>
      </c>
      <c r="V757" s="26" t="e">
        <f t="shared" ca="1" si="24"/>
        <v>#NAME?</v>
      </c>
      <c r="W757" s="7"/>
      <c r="X757" s="7"/>
      <c r="Y757" s="31" t="s">
        <v>165</v>
      </c>
      <c r="Z757" s="32"/>
      <c r="AA757" s="33">
        <v>45042</v>
      </c>
      <c r="AB757" s="34">
        <v>49075100008000</v>
      </c>
      <c r="AC757" s="32"/>
      <c r="AD757" s="32"/>
      <c r="AE757" s="32"/>
      <c r="AF757" s="32"/>
      <c r="AG757" s="32"/>
      <c r="AH757" s="32"/>
      <c r="AI757" s="32">
        <v>504162.28</v>
      </c>
      <c r="AJ757" s="32">
        <v>618853.27</v>
      </c>
      <c r="AK757" s="32">
        <v>636897.62</v>
      </c>
      <c r="AL757" s="32">
        <v>652844.07999999996</v>
      </c>
      <c r="AM757" s="32">
        <v>641406.1</v>
      </c>
      <c r="AN757" s="32">
        <v>642259.74</v>
      </c>
      <c r="AO757" s="32">
        <v>635116.44999999995</v>
      </c>
      <c r="AP757" s="32">
        <v>657145.17000000004</v>
      </c>
      <c r="AQ757" s="32">
        <v>674875.78</v>
      </c>
      <c r="AR757" s="32">
        <v>651865.15</v>
      </c>
      <c r="AS757" s="32">
        <v>575384.85</v>
      </c>
      <c r="AT757" s="32">
        <v>582727.06999999995</v>
      </c>
      <c r="AU757" s="32">
        <v>918.37</v>
      </c>
      <c r="AV757" s="32">
        <v>918.37</v>
      </c>
      <c r="AW757" s="32">
        <v>967.08</v>
      </c>
      <c r="AX757" s="32">
        <v>967.08</v>
      </c>
      <c r="AY757" s="32">
        <v>967.08</v>
      </c>
      <c r="AZ757" s="32">
        <v>967.44</v>
      </c>
      <c r="BA757" s="32">
        <v>968.83</v>
      </c>
      <c r="BB757" s="32">
        <v>969.66</v>
      </c>
      <c r="BC757" s="32">
        <v>972.59</v>
      </c>
      <c r="BD757" s="32">
        <v>214.05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14" t="s">
        <v>2575</v>
      </c>
      <c r="C758" s="4" t="s">
        <v>2576</v>
      </c>
      <c r="D758" s="7" t="s">
        <v>159</v>
      </c>
      <c r="E758" s="7" t="s">
        <v>32</v>
      </c>
      <c r="F758" s="7" t="s">
        <v>2577</v>
      </c>
      <c r="G758" s="7" t="e">
        <f t="shared" ca="1" si="23"/>
        <v>#NAME?</v>
      </c>
      <c r="H758" s="26" t="s">
        <v>179</v>
      </c>
      <c r="I758" s="26" t="s">
        <v>180</v>
      </c>
      <c r="J758" s="7" t="str">
        <f t="shared" si="29"/>
        <v>Não</v>
      </c>
      <c r="K758" s="27">
        <v>45012</v>
      </c>
      <c r="L758" s="7"/>
      <c r="M758" s="7" t="s">
        <v>221</v>
      </c>
      <c r="N758" s="28">
        <v>1.4999999999999999E-2</v>
      </c>
      <c r="O758" s="7" t="s">
        <v>99</v>
      </c>
      <c r="P758" s="29">
        <v>0.1</v>
      </c>
      <c r="Q758" s="121"/>
      <c r="R758" s="94"/>
      <c r="S758" s="7" t="s">
        <v>163</v>
      </c>
      <c r="T758" s="7" t="s">
        <v>2578</v>
      </c>
      <c r="U758" s="7" t="s">
        <v>32</v>
      </c>
      <c r="V758" s="26" t="e">
        <f t="shared" ca="1" si="24"/>
        <v>#NAME?</v>
      </c>
      <c r="W758" s="7"/>
      <c r="X758" s="7"/>
      <c r="Y758" s="31" t="s">
        <v>165</v>
      </c>
      <c r="Z758" s="32"/>
      <c r="AA758" s="33">
        <v>45012</v>
      </c>
      <c r="AB758" s="34">
        <v>49075100007934</v>
      </c>
      <c r="AC758" s="32"/>
      <c r="AD758" s="32"/>
      <c r="AE758" s="32"/>
      <c r="AF758" s="32"/>
      <c r="AG758" s="32"/>
      <c r="AH758" s="32">
        <v>350337.58</v>
      </c>
      <c r="AI758" s="32">
        <v>351903.67</v>
      </c>
      <c r="AJ758" s="32">
        <v>340102.23</v>
      </c>
      <c r="AK758" s="32">
        <v>332995.49</v>
      </c>
      <c r="AL758" s="32">
        <v>314336.40999999997</v>
      </c>
      <c r="AM758" s="32">
        <v>242316.62</v>
      </c>
      <c r="AN758" s="32">
        <v>213072.17</v>
      </c>
      <c r="AO758" s="32">
        <v>172288.07</v>
      </c>
      <c r="AP758" s="32">
        <v>135635.54</v>
      </c>
      <c r="AQ758" s="32">
        <v>82464.94</v>
      </c>
      <c r="AR758" s="32">
        <v>50275.19</v>
      </c>
      <c r="AS758" s="32">
        <v>16773.509999999998</v>
      </c>
      <c r="AT758" s="32">
        <v>16731.64</v>
      </c>
      <c r="AU758" s="32">
        <v>16735.57</v>
      </c>
      <c r="AV758" s="32">
        <v>16733.84</v>
      </c>
      <c r="AW758" s="32">
        <v>16736.52</v>
      </c>
      <c r="AX758" s="32">
        <v>16742.099999999999</v>
      </c>
      <c r="AY758" s="32">
        <v>2188.8000000000002</v>
      </c>
      <c r="AZ758" s="32">
        <v>2192.42</v>
      </c>
      <c r="BA758" s="32">
        <v>2210.2199999999998</v>
      </c>
      <c r="BB758" s="32">
        <v>2225.52</v>
      </c>
      <c r="BC758" s="32">
        <v>56.35</v>
      </c>
      <c r="BD758" s="32">
        <v>56.35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14" t="s">
        <v>2579</v>
      </c>
      <c r="C759" s="4" t="s">
        <v>2580</v>
      </c>
      <c r="D759" s="7" t="s">
        <v>159</v>
      </c>
      <c r="E759" s="7" t="s">
        <v>32</v>
      </c>
      <c r="F759" s="7" t="s">
        <v>2581</v>
      </c>
      <c r="G759" s="7" t="e">
        <f t="shared" ca="1" si="23"/>
        <v>#NAME?</v>
      </c>
      <c r="H759" s="26" t="s">
        <v>161</v>
      </c>
      <c r="I759" s="26" t="s">
        <v>24</v>
      </c>
      <c r="J759" s="7" t="str">
        <f t="shared" si="29"/>
        <v>Não</v>
      </c>
      <c r="K759" s="27">
        <v>45469</v>
      </c>
      <c r="L759" s="27">
        <v>45513</v>
      </c>
      <c r="M759" s="7" t="s">
        <v>221</v>
      </c>
      <c r="N759" s="28">
        <v>0.01</v>
      </c>
      <c r="O759" s="7" t="s">
        <v>99</v>
      </c>
      <c r="P759" s="29">
        <v>0.1</v>
      </c>
      <c r="Q759" s="121"/>
      <c r="R759" s="30" t="s">
        <v>316</v>
      </c>
      <c r="S759" s="7" t="s">
        <v>163</v>
      </c>
      <c r="T759" s="7" t="s">
        <v>2582</v>
      </c>
      <c r="U759" s="7" t="s">
        <v>32</v>
      </c>
      <c r="V759" s="26" t="e">
        <f t="shared" ca="1" si="24"/>
        <v>#NAME?</v>
      </c>
      <c r="W759" s="7"/>
      <c r="X759" s="7" t="s">
        <v>26</v>
      </c>
      <c r="Y759" s="31"/>
      <c r="Z759" s="32"/>
      <c r="AA759" s="33">
        <v>45469</v>
      </c>
      <c r="AB759" s="34">
        <v>49075100014965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>
        <v>1026925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>
        <v>0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3" t="s">
        <v>2583</v>
      </c>
      <c r="C760" s="4" t="s">
        <v>2584</v>
      </c>
      <c r="D760" s="7" t="s">
        <v>18</v>
      </c>
      <c r="E760" s="7" t="s">
        <v>32</v>
      </c>
      <c r="F760" s="7" t="s">
        <v>189</v>
      </c>
      <c r="G760" s="7" t="e">
        <f t="shared" ca="1" si="23"/>
        <v>#NAME?</v>
      </c>
      <c r="H760" s="26" t="s">
        <v>179</v>
      </c>
      <c r="I760" s="26" t="s">
        <v>180</v>
      </c>
      <c r="J760" s="7" t="str">
        <f t="shared" si="29"/>
        <v>Não</v>
      </c>
      <c r="K760" s="27">
        <v>45341</v>
      </c>
      <c r="L760" s="7"/>
      <c r="M760" s="7" t="s">
        <v>212</v>
      </c>
      <c r="N760" s="28">
        <v>0.01</v>
      </c>
      <c r="O760" s="7" t="s">
        <v>24</v>
      </c>
      <c r="P760" s="29">
        <v>0</v>
      </c>
      <c r="Q760" s="30"/>
      <c r="R760" s="94"/>
      <c r="S760" s="7" t="s">
        <v>163</v>
      </c>
      <c r="T760" s="7" t="s">
        <v>2585</v>
      </c>
      <c r="U760" s="7" t="s">
        <v>32</v>
      </c>
      <c r="V760" s="26" t="e">
        <f t="shared" ca="1" si="24"/>
        <v>#NAME?</v>
      </c>
      <c r="W760" s="7"/>
      <c r="X760" s="7"/>
      <c r="Y760" s="31" t="s">
        <v>165</v>
      </c>
      <c r="Z760" s="32"/>
      <c r="AA760" s="33">
        <v>45341</v>
      </c>
      <c r="AB760" s="34">
        <v>49075100013470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>
        <v>35089.67</v>
      </c>
      <c r="AT760" s="32">
        <v>54451.839999999997</v>
      </c>
      <c r="AU760" s="32">
        <v>54735.12</v>
      </c>
      <c r="AV760" s="32">
        <v>40428.39</v>
      </c>
      <c r="AW760" s="32">
        <v>0</v>
      </c>
      <c r="AX760" s="32">
        <v>0</v>
      </c>
      <c r="AY760" s="32">
        <v>0.04</v>
      </c>
      <c r="AZ760" s="32">
        <v>0.04</v>
      </c>
      <c r="BA760" s="32">
        <v>0.04</v>
      </c>
      <c r="BB760" s="32">
        <v>0.04</v>
      </c>
      <c r="BC760" s="32">
        <v>0.04</v>
      </c>
      <c r="BD760" s="32">
        <v>0.04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2586</v>
      </c>
      <c r="C761" s="4" t="s">
        <v>2587</v>
      </c>
      <c r="D761" s="7" t="s">
        <v>18</v>
      </c>
      <c r="E761" s="7" t="s">
        <v>42</v>
      </c>
      <c r="F761" s="7" t="s">
        <v>48</v>
      </c>
      <c r="G761" s="7" t="e">
        <f t="shared" ca="1" si="23"/>
        <v>#NAME?</v>
      </c>
      <c r="H761" s="26" t="s">
        <v>170</v>
      </c>
      <c r="I761" s="26" t="s">
        <v>24</v>
      </c>
      <c r="J761" s="7" t="str">
        <f t="shared" si="29"/>
        <v>Sim</v>
      </c>
      <c r="K761" s="27">
        <v>45560</v>
      </c>
      <c r="L761" s="7"/>
      <c r="M761" s="7" t="s">
        <v>23</v>
      </c>
      <c r="N761" s="28">
        <v>1.2E-2</v>
      </c>
      <c r="O761" s="7" t="s">
        <v>24</v>
      </c>
      <c r="P761" s="29">
        <v>0</v>
      </c>
      <c r="Q761" s="30" t="s">
        <v>2588</v>
      </c>
      <c r="R761" s="94"/>
      <c r="S761" s="7" t="s">
        <v>163</v>
      </c>
      <c r="T761" s="7" t="s">
        <v>2589</v>
      </c>
      <c r="U761" s="7" t="s">
        <v>42</v>
      </c>
      <c r="V761" s="26" t="e">
        <f t="shared" ca="1" si="24"/>
        <v>#NAME?</v>
      </c>
      <c r="W761" s="7"/>
      <c r="X761" s="7" t="s">
        <v>186</v>
      </c>
      <c r="Y761" s="31"/>
      <c r="Z761" s="32"/>
      <c r="AA761" s="32"/>
      <c r="AB761" s="34">
        <v>49075100016021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>
        <v>0</v>
      </c>
      <c r="BA761" s="32">
        <v>622805.56999999995</v>
      </c>
      <c r="BB761" s="32">
        <v>651185.01</v>
      </c>
      <c r="BC761" s="32">
        <v>655147.89</v>
      </c>
      <c r="BD761" s="32">
        <v>650245.9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2590</v>
      </c>
      <c r="C762" s="4" t="s">
        <v>2591</v>
      </c>
      <c r="D762" s="7" t="s">
        <v>18</v>
      </c>
      <c r="E762" s="7" t="s">
        <v>32</v>
      </c>
      <c r="F762" s="7" t="s">
        <v>220</v>
      </c>
      <c r="G762" s="7" t="e">
        <f t="shared" ca="1" si="23"/>
        <v>#NAME?</v>
      </c>
      <c r="H762" s="26" t="s">
        <v>170</v>
      </c>
      <c r="I762" s="26" t="s">
        <v>24</v>
      </c>
      <c r="J762" s="7" t="str">
        <f t="shared" si="29"/>
        <v>Não</v>
      </c>
      <c r="K762" s="27">
        <v>45041</v>
      </c>
      <c r="L762" s="7"/>
      <c r="M762" s="7" t="s">
        <v>23</v>
      </c>
      <c r="N762" s="28">
        <v>7.0000000000000001E-3</v>
      </c>
      <c r="O762" s="7" t="s">
        <v>24</v>
      </c>
      <c r="P762" s="29">
        <v>0</v>
      </c>
      <c r="Q762" s="94"/>
      <c r="R762" s="94"/>
      <c r="S762" s="7" t="s">
        <v>163</v>
      </c>
      <c r="T762" s="7" t="s">
        <v>2592</v>
      </c>
      <c r="U762" s="7" t="s">
        <v>32</v>
      </c>
      <c r="V762" s="26" t="e">
        <f t="shared" ca="1" si="24"/>
        <v>#NAME?</v>
      </c>
      <c r="W762" s="7"/>
      <c r="X762" s="7"/>
      <c r="Y762" s="31" t="s">
        <v>165</v>
      </c>
      <c r="Z762" s="32"/>
      <c r="AA762" s="33">
        <v>45041</v>
      </c>
      <c r="AB762" s="34">
        <v>49075100009880</v>
      </c>
      <c r="AC762" s="32"/>
      <c r="AD762" s="32"/>
      <c r="AE762" s="32"/>
      <c r="AF762" s="32"/>
      <c r="AG762" s="32"/>
      <c r="AH762" s="32">
        <v>0</v>
      </c>
      <c r="AI762" s="32">
        <v>107406.13</v>
      </c>
      <c r="AJ762" s="32">
        <v>108108.28</v>
      </c>
      <c r="AK762" s="32">
        <v>107124.87</v>
      </c>
      <c r="AL762" s="32">
        <v>107989.96</v>
      </c>
      <c r="AM762" s="32">
        <v>108656.69</v>
      </c>
      <c r="AN762" s="32">
        <v>109097.2</v>
      </c>
      <c r="AO762" s="32">
        <v>107631.81</v>
      </c>
      <c r="AP762" s="32">
        <v>109898.82</v>
      </c>
      <c r="AQ762" s="32">
        <v>122192.3</v>
      </c>
      <c r="AR762" s="32">
        <v>138269.42000000001</v>
      </c>
      <c r="AS762" s="32">
        <v>139093.12</v>
      </c>
      <c r="AT762" s="32">
        <v>140285</v>
      </c>
      <c r="AU762" s="32">
        <v>155862.91</v>
      </c>
      <c r="AV762" s="32">
        <v>140794.6</v>
      </c>
      <c r="AW762" s="32">
        <v>141707.20000000001</v>
      </c>
      <c r="AX762" s="32">
        <v>138895</v>
      </c>
      <c r="AY762" s="32">
        <v>145957.24</v>
      </c>
      <c r="AZ762" s="32">
        <v>147072.6</v>
      </c>
      <c r="BA762" s="32">
        <v>144649.96</v>
      </c>
      <c r="BB762" s="32">
        <v>145510.79</v>
      </c>
      <c r="BC762" s="32">
        <v>146527.28</v>
      </c>
      <c r="BD762" s="32">
        <v>147740.26999999999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42" t="s">
        <v>2593</v>
      </c>
      <c r="C763" s="4" t="s">
        <v>2594</v>
      </c>
      <c r="D763" s="7" t="s">
        <v>18</v>
      </c>
      <c r="E763" s="7" t="s">
        <v>32</v>
      </c>
      <c r="F763" s="7" t="s">
        <v>409</v>
      </c>
      <c r="G763" s="7" t="e">
        <f t="shared" ca="1" si="23"/>
        <v>#NAME?</v>
      </c>
      <c r="H763" s="26" t="s">
        <v>179</v>
      </c>
      <c r="I763" s="26" t="s">
        <v>245</v>
      </c>
      <c r="J763" s="7" t="str">
        <f t="shared" si="29"/>
        <v>Não</v>
      </c>
      <c r="K763" s="27">
        <v>45218</v>
      </c>
      <c r="L763" s="7"/>
      <c r="M763" s="7" t="s">
        <v>190</v>
      </c>
      <c r="N763" s="28">
        <v>0</v>
      </c>
      <c r="O763" s="7" t="s">
        <v>24</v>
      </c>
      <c r="P763" s="29">
        <v>0</v>
      </c>
      <c r="Q763" s="94"/>
      <c r="R763" s="94"/>
      <c r="S763" s="7" t="s">
        <v>207</v>
      </c>
      <c r="T763" s="7" t="s">
        <v>2595</v>
      </c>
      <c r="U763" s="7" t="s">
        <v>32</v>
      </c>
      <c r="V763" s="26" t="e">
        <f t="shared" ca="1" si="24"/>
        <v>#NAME?</v>
      </c>
      <c r="W763" s="7"/>
      <c r="X763" s="7"/>
      <c r="Y763" s="31" t="s">
        <v>165</v>
      </c>
      <c r="Z763" s="32"/>
      <c r="AA763" s="33">
        <v>45218</v>
      </c>
      <c r="AB763" s="34">
        <v>49075100012784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>
        <v>0</v>
      </c>
      <c r="AP763" s="32">
        <v>0</v>
      </c>
      <c r="AQ763" s="32">
        <v>0</v>
      </c>
      <c r="AR763" s="32">
        <v>0</v>
      </c>
      <c r="AS763" s="32">
        <v>0</v>
      </c>
      <c r="AT763" s="32">
        <v>0</v>
      </c>
      <c r="AU763" s="32">
        <v>0</v>
      </c>
      <c r="AV763" s="32">
        <v>0</v>
      </c>
      <c r="AW763" s="32">
        <v>0</v>
      </c>
      <c r="AX763" s="32">
        <v>0</v>
      </c>
      <c r="AY763" s="32">
        <v>0</v>
      </c>
      <c r="AZ763" s="32">
        <v>0</v>
      </c>
      <c r="BA763" s="32">
        <v>0</v>
      </c>
      <c r="BB763" s="32">
        <v>0</v>
      </c>
      <c r="BC763" s="32">
        <v>0</v>
      </c>
      <c r="BD763" s="32">
        <v>0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40" t="s">
        <v>2596</v>
      </c>
      <c r="C764" s="41" t="s">
        <v>2597</v>
      </c>
      <c r="D764" s="7" t="s">
        <v>18</v>
      </c>
      <c r="E764" s="7" t="s">
        <v>32</v>
      </c>
      <c r="F764" s="7" t="s">
        <v>1094</v>
      </c>
      <c r="G764" s="7" t="e">
        <f t="shared" ca="1" si="23"/>
        <v>#NAME?</v>
      </c>
      <c r="H764" s="26" t="s">
        <v>161</v>
      </c>
      <c r="I764" s="26" t="s">
        <v>24</v>
      </c>
      <c r="J764" s="7" t="str">
        <f>IF(Q763=0,"Não","Sim")</f>
        <v>Não</v>
      </c>
      <c r="K764" s="27">
        <v>45385</v>
      </c>
      <c r="L764" s="79">
        <v>45614</v>
      </c>
      <c r="M764" s="7" t="s">
        <v>23</v>
      </c>
      <c r="N764" s="28">
        <v>1.2E-2</v>
      </c>
      <c r="O764" s="7" t="s">
        <v>24</v>
      </c>
      <c r="P764" s="29">
        <v>0</v>
      </c>
      <c r="Q764" s="39"/>
      <c r="R764" s="94"/>
      <c r="S764" s="7" t="s">
        <v>163</v>
      </c>
      <c r="T764" s="6" t="s">
        <v>2598</v>
      </c>
      <c r="U764" s="7" t="s">
        <v>32</v>
      </c>
      <c r="V764" s="26" t="e">
        <f t="shared" ca="1" si="24"/>
        <v>#NAME?</v>
      </c>
      <c r="W764" s="7"/>
      <c r="X764" s="7"/>
      <c r="Y764" s="31" t="s">
        <v>165</v>
      </c>
      <c r="Z764" s="32"/>
      <c r="AA764" s="33">
        <v>45385</v>
      </c>
      <c r="AB764" s="34">
        <v>49075100014140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>
        <v>148083.84</v>
      </c>
      <c r="AV764" s="32">
        <v>213173.1</v>
      </c>
      <c r="AW764" s="32">
        <v>241077.5</v>
      </c>
      <c r="AX764" s="32">
        <v>247624</v>
      </c>
      <c r="AY764" s="32">
        <v>275685.43</v>
      </c>
      <c r="AZ764" s="32">
        <v>288307.49</v>
      </c>
      <c r="BA764" s="32">
        <v>0</v>
      </c>
      <c r="BB764" s="32">
        <v>0</v>
      </c>
      <c r="BC764" s="32">
        <v>0</v>
      </c>
      <c r="BD764" s="32">
        <v>0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3" t="s">
        <v>2599</v>
      </c>
      <c r="C765" s="4" t="s">
        <v>2600</v>
      </c>
      <c r="D765" s="7" t="s">
        <v>18</v>
      </c>
      <c r="E765" s="7" t="s">
        <v>19</v>
      </c>
      <c r="F765" s="7" t="s">
        <v>72</v>
      </c>
      <c r="G765" s="7" t="e">
        <f t="shared" ca="1" si="23"/>
        <v>#NAME?</v>
      </c>
      <c r="H765" s="26" t="s">
        <v>170</v>
      </c>
      <c r="I765" s="26" t="s">
        <v>24</v>
      </c>
      <c r="J765" s="7" t="str">
        <f t="shared" ref="J765:J784" si="30">IF(Q765=0,"Não","Sim")</f>
        <v>Não</v>
      </c>
      <c r="K765" s="27">
        <v>45159</v>
      </c>
      <c r="L765" s="27"/>
      <c r="M765" s="7" t="s">
        <v>23</v>
      </c>
      <c r="N765" s="28">
        <v>1.2E-2</v>
      </c>
      <c r="O765" s="7" t="s">
        <v>24</v>
      </c>
      <c r="P765" s="29">
        <v>0</v>
      </c>
      <c r="Q765" s="47"/>
      <c r="R765" s="193" t="s">
        <v>2601</v>
      </c>
      <c r="S765" s="7" t="s">
        <v>163</v>
      </c>
      <c r="T765" s="7" t="s">
        <v>2602</v>
      </c>
      <c r="U765" s="7" t="s">
        <v>77</v>
      </c>
      <c r="V765" s="26" t="e">
        <f t="shared" ca="1" si="24"/>
        <v>#NAME?</v>
      </c>
      <c r="W765" s="7"/>
      <c r="X765" s="7"/>
      <c r="Y765" s="31" t="s">
        <v>165</v>
      </c>
      <c r="Z765" s="32"/>
      <c r="AA765" s="33">
        <v>45159</v>
      </c>
      <c r="AB765" s="34">
        <v>49075100003343</v>
      </c>
      <c r="AC765" s="32"/>
      <c r="AD765" s="32"/>
      <c r="AE765" s="32"/>
      <c r="AF765" s="32"/>
      <c r="AG765" s="32"/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48613.69</v>
      </c>
      <c r="AN765" s="32">
        <v>38676.69</v>
      </c>
      <c r="AO765" s="32">
        <v>0.05</v>
      </c>
      <c r="AP765" s="32">
        <v>0.05</v>
      </c>
      <c r="AQ765" s="32">
        <v>0.05</v>
      </c>
      <c r="AR765" s="32">
        <v>0.05</v>
      </c>
      <c r="AS765" s="32">
        <v>0.16</v>
      </c>
      <c r="AT765" s="32">
        <v>0.16</v>
      </c>
      <c r="AU765" s="32">
        <v>0.16</v>
      </c>
      <c r="AV765" s="32">
        <v>0.16</v>
      </c>
      <c r="AW765" s="32">
        <v>0.16</v>
      </c>
      <c r="AX765" s="32">
        <v>0.16</v>
      </c>
      <c r="AY765" s="32">
        <v>0.16</v>
      </c>
      <c r="AZ765" s="32">
        <v>6306.29</v>
      </c>
      <c r="BA765" s="32">
        <v>6364.88</v>
      </c>
      <c r="BB765" s="32">
        <v>6387.77</v>
      </c>
      <c r="BC765" s="32">
        <v>6438.96</v>
      </c>
      <c r="BD765" s="32">
        <v>0.33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3" t="s">
        <v>2603</v>
      </c>
      <c r="C766" s="4" t="s">
        <v>2604</v>
      </c>
      <c r="D766" s="7" t="s">
        <v>18</v>
      </c>
      <c r="E766" s="7" t="s">
        <v>32</v>
      </c>
      <c r="F766" s="7" t="s">
        <v>409</v>
      </c>
      <c r="G766" s="7" t="e">
        <f t="shared" ca="1" si="23"/>
        <v>#NAME?</v>
      </c>
      <c r="H766" s="26" t="s">
        <v>179</v>
      </c>
      <c r="I766" s="26" t="s">
        <v>245</v>
      </c>
      <c r="J766" s="7" t="str">
        <f t="shared" si="30"/>
        <v>Não</v>
      </c>
      <c r="K766" s="27">
        <v>45159</v>
      </c>
      <c r="L766" s="27"/>
      <c r="M766" s="7" t="s">
        <v>190</v>
      </c>
      <c r="N766" s="28">
        <v>0</v>
      </c>
      <c r="O766" s="7" t="s">
        <v>24</v>
      </c>
      <c r="P766" s="29">
        <v>0</v>
      </c>
      <c r="Q766" s="94"/>
      <c r="R766" s="194" t="s">
        <v>2605</v>
      </c>
      <c r="S766" s="7" t="s">
        <v>207</v>
      </c>
      <c r="T766" s="7" t="s">
        <v>2606</v>
      </c>
      <c r="U766" s="7" t="s">
        <v>32</v>
      </c>
      <c r="V766" s="26" t="e">
        <f t="shared" ca="1" si="24"/>
        <v>#NAME?</v>
      </c>
      <c r="W766" s="7"/>
      <c r="X766" s="7"/>
      <c r="Y766" s="31" t="s">
        <v>165</v>
      </c>
      <c r="Z766" s="32"/>
      <c r="AA766" s="33">
        <v>45159</v>
      </c>
      <c r="AB766" s="34">
        <v>49075100011907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>
        <v>0</v>
      </c>
      <c r="AM766" s="32">
        <v>0</v>
      </c>
      <c r="AN766" s="32">
        <v>0</v>
      </c>
      <c r="AO766" s="32">
        <v>0</v>
      </c>
      <c r="AP766" s="32">
        <v>0</v>
      </c>
      <c r="AQ766" s="32">
        <v>0</v>
      </c>
      <c r="AR766" s="32">
        <v>0</v>
      </c>
      <c r="AS766" s="32">
        <v>0</v>
      </c>
      <c r="AT766" s="32">
        <v>0</v>
      </c>
      <c r="AU766" s="32">
        <v>0</v>
      </c>
      <c r="AV766" s="32">
        <v>0</v>
      </c>
      <c r="AW766" s="32">
        <v>0</v>
      </c>
      <c r="AX766" s="32">
        <v>0</v>
      </c>
      <c r="AY766" s="32">
        <v>0</v>
      </c>
      <c r="AZ766" s="32">
        <v>0</v>
      </c>
      <c r="BA766" s="32">
        <v>0</v>
      </c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2607</v>
      </c>
      <c r="C767" s="4" t="s">
        <v>2608</v>
      </c>
      <c r="D767" s="7" t="s">
        <v>168</v>
      </c>
      <c r="E767" s="7" t="s">
        <v>42</v>
      </c>
      <c r="F767" s="7" t="s">
        <v>169</v>
      </c>
      <c r="G767" s="7" t="e">
        <f t="shared" ca="1" si="23"/>
        <v>#NAME?</v>
      </c>
      <c r="H767" s="26" t="s">
        <v>170</v>
      </c>
      <c r="I767" s="26" t="s">
        <v>24</v>
      </c>
      <c r="J767" s="7" t="str">
        <f t="shared" si="30"/>
        <v>Não</v>
      </c>
      <c r="K767" s="27">
        <v>45551</v>
      </c>
      <c r="L767" s="27"/>
      <c r="M767" s="7" t="s">
        <v>23</v>
      </c>
      <c r="N767" s="28">
        <v>1.2E-2</v>
      </c>
      <c r="O767" s="7" t="s">
        <v>24</v>
      </c>
      <c r="P767" s="29">
        <v>0</v>
      </c>
      <c r="Q767" s="94"/>
      <c r="R767" s="47" t="s">
        <v>2609</v>
      </c>
      <c r="S767" s="7" t="s">
        <v>207</v>
      </c>
      <c r="T767" s="7" t="s">
        <v>2610</v>
      </c>
      <c r="U767" s="7" t="s">
        <v>209</v>
      </c>
      <c r="V767" s="26" t="e">
        <f t="shared" ca="1" si="24"/>
        <v>#NAME?</v>
      </c>
      <c r="W767" s="7"/>
      <c r="X767" s="7" t="s">
        <v>39</v>
      </c>
      <c r="Y767" s="31"/>
      <c r="Z767" s="32"/>
      <c r="AA767" s="32"/>
      <c r="AB767" s="34">
        <v>49075100015805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>
        <v>133067.92000000001</v>
      </c>
      <c r="BA767" s="32">
        <v>206870.52</v>
      </c>
      <c r="BB767" s="32">
        <v>208071.75</v>
      </c>
      <c r="BC767" s="32">
        <v>208408.78</v>
      </c>
      <c r="BD767" s="32">
        <v>209655.35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2611</v>
      </c>
      <c r="C768" s="4" t="s">
        <v>2612</v>
      </c>
      <c r="D768" s="7" t="s">
        <v>18</v>
      </c>
      <c r="E768" s="7" t="s">
        <v>42</v>
      </c>
      <c r="F768" s="7" t="s">
        <v>90</v>
      </c>
      <c r="G768" s="7" t="e">
        <f t="shared" ref="G768:G932" ca="1" si="31">_xludf.IFS($BE$3:$BE$932&lt;=500000,"Breno",$BE$3:$BE$932&lt;=20000000,"Bruno",$BE$3:$BE$932="","")</f>
        <v>#NAME?</v>
      </c>
      <c r="H768" s="26" t="s">
        <v>170</v>
      </c>
      <c r="I768" s="26" t="s">
        <v>24</v>
      </c>
      <c r="J768" s="7" t="str">
        <f t="shared" si="30"/>
        <v>Não</v>
      </c>
      <c r="K768" s="27">
        <v>44951</v>
      </c>
      <c r="L768" s="7"/>
      <c r="M768" s="7" t="s">
        <v>23</v>
      </c>
      <c r="N768" s="28">
        <v>1.2E-2</v>
      </c>
      <c r="O768" s="7" t="s">
        <v>24</v>
      </c>
      <c r="P768" s="29">
        <v>0</v>
      </c>
      <c r="Q768" s="25"/>
      <c r="R768" s="30" t="s">
        <v>2613</v>
      </c>
      <c r="S768" s="7" t="s">
        <v>163</v>
      </c>
      <c r="T768" s="7" t="s">
        <v>2614</v>
      </c>
      <c r="U768" s="7" t="s">
        <v>42</v>
      </c>
      <c r="V768" s="26" t="e">
        <f t="shared" ref="V768:V932" ca="1" si="32">_xludf.IFS(H:H="Encerrado","Encerrado",COUNTBLANK(AS768:BD768)&gt;0,"Ativo",SUM(AS768:BD768)=0,"Inativo",SUM(AS768:BD768)&gt;0,"Ativo")</f>
        <v>#NAME?</v>
      </c>
      <c r="W768" s="7"/>
      <c r="X768" s="7"/>
      <c r="Y768" s="31" t="s">
        <v>165</v>
      </c>
      <c r="Z768" s="32"/>
      <c r="AA768" s="33">
        <v>44951</v>
      </c>
      <c r="AB768" s="34">
        <v>49075100006334</v>
      </c>
      <c r="AC768" s="32"/>
      <c r="AD768" s="32"/>
      <c r="AE768" s="32"/>
      <c r="AF768" s="32">
        <v>640201.03</v>
      </c>
      <c r="AG768" s="32">
        <v>841947.6</v>
      </c>
      <c r="AH768" s="32">
        <v>851371.63</v>
      </c>
      <c r="AI768" s="32">
        <v>857106.85</v>
      </c>
      <c r="AJ768" s="32">
        <v>820233.94</v>
      </c>
      <c r="AK768" s="32">
        <v>782725.41</v>
      </c>
      <c r="AL768" s="32">
        <v>788355.82</v>
      </c>
      <c r="AM768" s="32">
        <v>815467.53</v>
      </c>
      <c r="AN768" s="32">
        <v>821280.09</v>
      </c>
      <c r="AO768" s="32">
        <v>827608.99</v>
      </c>
      <c r="AP768" s="32">
        <v>833741.49</v>
      </c>
      <c r="AQ768" s="32">
        <v>855396.58</v>
      </c>
      <c r="AR768" s="32">
        <v>862753.85</v>
      </c>
      <c r="AS768" s="32">
        <v>969583.34</v>
      </c>
      <c r="AT768" s="32">
        <v>978638.13</v>
      </c>
      <c r="AU768" s="32">
        <v>986443.11</v>
      </c>
      <c r="AV768" s="32">
        <v>989632.5</v>
      </c>
      <c r="AW768" s="32">
        <v>1067985</v>
      </c>
      <c r="AX768" s="32">
        <v>1072986</v>
      </c>
      <c r="AY768" s="32">
        <v>1049223.49</v>
      </c>
      <c r="AZ768" s="32">
        <v>1054587.1599999999</v>
      </c>
      <c r="BA768" s="32">
        <v>1043824.94</v>
      </c>
      <c r="BB768" s="32">
        <v>1051708.6299999999</v>
      </c>
      <c r="BC768" s="32">
        <v>1058165.6299999999</v>
      </c>
      <c r="BD768" s="32">
        <v>1068443.1000000001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81" t="s">
        <v>2615</v>
      </c>
      <c r="C769" s="4" t="s">
        <v>2616</v>
      </c>
      <c r="D769" s="7" t="s">
        <v>18</v>
      </c>
      <c r="E769" s="7" t="s">
        <v>19</v>
      </c>
      <c r="F769" s="7" t="s">
        <v>20</v>
      </c>
      <c r="G769" s="7" t="e">
        <f t="shared" ca="1" si="31"/>
        <v>#NAME?</v>
      </c>
      <c r="H769" s="26" t="s">
        <v>170</v>
      </c>
      <c r="I769" s="26" t="s">
        <v>24</v>
      </c>
      <c r="J769" s="7" t="str">
        <f t="shared" si="30"/>
        <v>Sim</v>
      </c>
      <c r="K769" s="27">
        <v>45075</v>
      </c>
      <c r="L769" s="7"/>
      <c r="M769" s="7" t="s">
        <v>23</v>
      </c>
      <c r="N769" s="28">
        <v>1.2E-2</v>
      </c>
      <c r="O769" s="7" t="s">
        <v>24</v>
      </c>
      <c r="P769" s="29">
        <v>0</v>
      </c>
      <c r="Q769" s="30" t="s">
        <v>2617</v>
      </c>
      <c r="R769" s="94"/>
      <c r="S769" s="7" t="s">
        <v>163</v>
      </c>
      <c r="T769" s="7" t="s">
        <v>2618</v>
      </c>
      <c r="U769" s="7" t="s">
        <v>77</v>
      </c>
      <c r="V769" s="26" t="e">
        <f t="shared" ca="1" si="32"/>
        <v>#NAME?</v>
      </c>
      <c r="W769" s="7"/>
      <c r="X769" s="7"/>
      <c r="Y769" s="31" t="s">
        <v>165</v>
      </c>
      <c r="Z769" s="32"/>
      <c r="AA769" s="33">
        <v>45075</v>
      </c>
      <c r="AB769" s="34">
        <v>49075100007896</v>
      </c>
      <c r="AC769" s="32"/>
      <c r="AD769" s="32"/>
      <c r="AE769" s="32"/>
      <c r="AF769" s="32"/>
      <c r="AG769" s="32"/>
      <c r="AH769" s="32">
        <v>0</v>
      </c>
      <c r="AI769" s="32">
        <v>0</v>
      </c>
      <c r="AJ769" s="32">
        <v>357473.9</v>
      </c>
      <c r="AK769" s="32">
        <v>352698.01</v>
      </c>
      <c r="AL769" s="32">
        <v>342580.44</v>
      </c>
      <c r="AM769" s="32">
        <v>333648.49</v>
      </c>
      <c r="AN769" s="32">
        <v>323131.19</v>
      </c>
      <c r="AO769" s="32">
        <v>312639.69</v>
      </c>
      <c r="AP769" s="32">
        <v>315737.75</v>
      </c>
      <c r="AQ769" s="32">
        <v>306187.49</v>
      </c>
      <c r="AR769" s="32">
        <v>292129.58</v>
      </c>
      <c r="AS769" s="32">
        <v>283839.87</v>
      </c>
      <c r="AT769" s="32">
        <v>273707.75</v>
      </c>
      <c r="AU769" s="32">
        <v>250411.36</v>
      </c>
      <c r="AV769" s="32">
        <v>240760.1</v>
      </c>
      <c r="AW769" s="32">
        <v>231413.5</v>
      </c>
      <c r="AX769" s="32">
        <v>221732.7</v>
      </c>
      <c r="AY769" s="32">
        <v>202187.39</v>
      </c>
      <c r="AZ769" s="32">
        <v>189981.73</v>
      </c>
      <c r="BA769" s="32">
        <v>180637.11</v>
      </c>
      <c r="BB769" s="32">
        <v>170706.28</v>
      </c>
      <c r="BC769" s="32">
        <v>144784.67000000001</v>
      </c>
      <c r="BD769" s="32">
        <v>134837.37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3" t="s">
        <v>2619</v>
      </c>
      <c r="C770" s="4" t="s">
        <v>2620</v>
      </c>
      <c r="D770" s="7" t="s">
        <v>18</v>
      </c>
      <c r="E770" s="7" t="s">
        <v>32</v>
      </c>
      <c r="F770" s="7" t="s">
        <v>220</v>
      </c>
      <c r="G770" s="7" t="e">
        <f t="shared" ca="1" si="31"/>
        <v>#NAME?</v>
      </c>
      <c r="H770" s="26" t="s">
        <v>170</v>
      </c>
      <c r="I770" s="26" t="s">
        <v>24</v>
      </c>
      <c r="J770" s="7" t="str">
        <f t="shared" si="30"/>
        <v>Não</v>
      </c>
      <c r="K770" s="27">
        <v>45308</v>
      </c>
      <c r="L770" s="7"/>
      <c r="M770" s="7" t="s">
        <v>190</v>
      </c>
      <c r="N770" s="28">
        <v>0</v>
      </c>
      <c r="O770" s="7" t="s">
        <v>24</v>
      </c>
      <c r="P770" s="29">
        <v>0</v>
      </c>
      <c r="Q770" s="94"/>
      <c r="R770" s="94"/>
      <c r="S770" s="7" t="s">
        <v>163</v>
      </c>
      <c r="T770" s="7" t="s">
        <v>2621</v>
      </c>
      <c r="U770" s="7" t="s">
        <v>32</v>
      </c>
      <c r="V770" s="26" t="e">
        <f t="shared" ca="1" si="32"/>
        <v>#NAME?</v>
      </c>
      <c r="W770" s="7"/>
      <c r="X770" s="7"/>
      <c r="Y770" s="31" t="s">
        <v>165</v>
      </c>
      <c r="Z770" s="32"/>
      <c r="AA770" s="33">
        <v>45308</v>
      </c>
      <c r="AB770" s="34">
        <v>49075100013233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>
        <v>995.42</v>
      </c>
      <c r="AS770" s="32">
        <v>1299.02</v>
      </c>
      <c r="AT770" s="32">
        <v>1301.52</v>
      </c>
      <c r="AU770" s="32">
        <v>1296.73</v>
      </c>
      <c r="AV770" s="32">
        <v>1303.74</v>
      </c>
      <c r="AW770" s="32">
        <v>1300.2</v>
      </c>
      <c r="AX770" s="32">
        <v>1318.89</v>
      </c>
      <c r="AY770" s="32">
        <v>1336.02</v>
      </c>
      <c r="AZ770" s="32">
        <v>1347.13</v>
      </c>
      <c r="BA770" s="32">
        <v>1359.65</v>
      </c>
      <c r="BB770" s="32">
        <v>1362.77</v>
      </c>
      <c r="BC770" s="32">
        <v>1375.17</v>
      </c>
      <c r="BD770" s="32">
        <v>1389.3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110" t="s">
        <v>2622</v>
      </c>
      <c r="C771" s="4" t="s">
        <v>2623</v>
      </c>
      <c r="D771" s="7" t="s">
        <v>18</v>
      </c>
      <c r="E771" s="7" t="s">
        <v>19</v>
      </c>
      <c r="F771" s="7" t="s">
        <v>20</v>
      </c>
      <c r="G771" s="7" t="e">
        <f t="shared" ca="1" si="31"/>
        <v>#NAME?</v>
      </c>
      <c r="H771" s="26" t="s">
        <v>170</v>
      </c>
      <c r="I771" s="26" t="s">
        <v>24</v>
      </c>
      <c r="J771" s="7" t="str">
        <f t="shared" si="30"/>
        <v>Não</v>
      </c>
      <c r="K771" s="27">
        <v>44928</v>
      </c>
      <c r="L771" s="7"/>
      <c r="M771" s="7" t="s">
        <v>281</v>
      </c>
      <c r="N771" s="28">
        <v>2.5000000000000001E-2</v>
      </c>
      <c r="O771" s="7" t="s">
        <v>201</v>
      </c>
      <c r="P771" s="29">
        <v>0.2</v>
      </c>
      <c r="Q771" s="94"/>
      <c r="R771" s="94"/>
      <c r="S771" s="7" t="s">
        <v>163</v>
      </c>
      <c r="T771" s="7" t="s">
        <v>2624</v>
      </c>
      <c r="U771" s="7" t="s">
        <v>1082</v>
      </c>
      <c r="V771" s="26" t="e">
        <f t="shared" ca="1" si="32"/>
        <v>#NAME?</v>
      </c>
      <c r="W771" s="7"/>
      <c r="X771" s="7"/>
      <c r="Y771" s="31" t="s">
        <v>165</v>
      </c>
      <c r="Z771" s="32"/>
      <c r="AA771" s="33">
        <v>44928</v>
      </c>
      <c r="AB771" s="34">
        <v>49075100006342</v>
      </c>
      <c r="AC771" s="32"/>
      <c r="AD771" s="32"/>
      <c r="AE771" s="32"/>
      <c r="AF771" s="32">
        <v>2.06</v>
      </c>
      <c r="AG771" s="32">
        <v>2.06</v>
      </c>
      <c r="AH771" s="32">
        <v>4226.53</v>
      </c>
      <c r="AI771" s="32">
        <v>38153.64</v>
      </c>
      <c r="AJ771" s="32">
        <v>125151.44</v>
      </c>
      <c r="AK771" s="32">
        <v>123140.07</v>
      </c>
      <c r="AL771" s="32">
        <v>119855.66</v>
      </c>
      <c r="AM771" s="32">
        <v>125631.62</v>
      </c>
      <c r="AN771" s="32">
        <v>130795.52</v>
      </c>
      <c r="AO771" s="32">
        <v>122488.33</v>
      </c>
      <c r="AP771" s="32">
        <v>131490.15</v>
      </c>
      <c r="AQ771" s="32">
        <v>137780.79</v>
      </c>
      <c r="AR771" s="32">
        <v>111871.11</v>
      </c>
      <c r="AS771" s="32">
        <v>107340.63</v>
      </c>
      <c r="AT771" s="32">
        <v>109137.66</v>
      </c>
      <c r="AU771" s="32">
        <v>104504.09</v>
      </c>
      <c r="AV771" s="32">
        <v>101336.4</v>
      </c>
      <c r="AW771" s="32">
        <v>101500.5</v>
      </c>
      <c r="AX771" s="32">
        <v>104235.5</v>
      </c>
      <c r="AY771" s="32">
        <v>106412.59</v>
      </c>
      <c r="AZ771" s="32">
        <v>100223.84</v>
      </c>
      <c r="BA771" s="32">
        <v>95713.36</v>
      </c>
      <c r="BB771" s="32">
        <v>92271.71</v>
      </c>
      <c r="BC771" s="32">
        <v>70396.149999999994</v>
      </c>
      <c r="BD771" s="32">
        <v>72414.97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110" t="s">
        <v>2622</v>
      </c>
      <c r="C772" s="4" t="s">
        <v>2625</v>
      </c>
      <c r="D772" s="7" t="s">
        <v>18</v>
      </c>
      <c r="E772" s="7" t="s">
        <v>19</v>
      </c>
      <c r="F772" s="7" t="s">
        <v>20</v>
      </c>
      <c r="G772" s="7" t="e">
        <f t="shared" ca="1" si="31"/>
        <v>#NAME?</v>
      </c>
      <c r="H772" s="26" t="s">
        <v>179</v>
      </c>
      <c r="I772" s="26" t="s">
        <v>180</v>
      </c>
      <c r="J772" s="7" t="str">
        <f t="shared" si="30"/>
        <v>Não</v>
      </c>
      <c r="K772" s="27">
        <v>45043</v>
      </c>
      <c r="L772" s="7"/>
      <c r="M772" s="7" t="s">
        <v>284</v>
      </c>
      <c r="N772" s="28">
        <v>8.0000000000000002E-3</v>
      </c>
      <c r="O772" s="7" t="s">
        <v>285</v>
      </c>
      <c r="P772" s="29">
        <v>0.1</v>
      </c>
      <c r="Q772" s="94"/>
      <c r="R772" s="14" t="s">
        <v>2626</v>
      </c>
      <c r="S772" s="7" t="s">
        <v>163</v>
      </c>
      <c r="T772" s="7" t="s">
        <v>2624</v>
      </c>
      <c r="U772" s="7" t="s">
        <v>1082</v>
      </c>
      <c r="V772" s="26" t="e">
        <f t="shared" ca="1" si="32"/>
        <v>#NAME?</v>
      </c>
      <c r="W772" s="7"/>
      <c r="X772" s="7"/>
      <c r="Y772" s="31" t="s">
        <v>165</v>
      </c>
      <c r="Z772" s="32"/>
      <c r="AA772" s="33">
        <v>45043</v>
      </c>
      <c r="AB772" s="34">
        <v>49075100004099</v>
      </c>
      <c r="AC772" s="32"/>
      <c r="AD772" s="32"/>
      <c r="AE772" s="32"/>
      <c r="AF772" s="32">
        <v>0</v>
      </c>
      <c r="AG772" s="32">
        <v>0</v>
      </c>
      <c r="AH772" s="32">
        <v>0</v>
      </c>
      <c r="AI772" s="32">
        <v>79248.86</v>
      </c>
      <c r="AJ772" s="32">
        <v>712.78</v>
      </c>
      <c r="AK772" s="32">
        <v>712.78</v>
      </c>
      <c r="AL772" s="32">
        <v>729.09</v>
      </c>
      <c r="AM772" s="32">
        <v>729.09</v>
      </c>
      <c r="AN772" s="32">
        <v>729.09</v>
      </c>
      <c r="AO772" s="32">
        <v>731.42</v>
      </c>
      <c r="AP772" s="32">
        <v>736.8</v>
      </c>
      <c r="AQ772" s="32">
        <v>742.4</v>
      </c>
      <c r="AR772" s="32">
        <v>748.49</v>
      </c>
      <c r="AS772" s="32">
        <v>753.66</v>
      </c>
      <c r="AT772" s="32">
        <v>759</v>
      </c>
      <c r="AU772" s="32">
        <v>764.74</v>
      </c>
      <c r="AV772" s="32">
        <v>770.18</v>
      </c>
      <c r="AW772" s="32">
        <v>775.45</v>
      </c>
      <c r="AX772" s="32">
        <v>781.47</v>
      </c>
      <c r="AY772" s="32">
        <v>787.32</v>
      </c>
      <c r="AZ772" s="32">
        <v>792.95</v>
      </c>
      <c r="BA772" s="32">
        <v>787.38</v>
      </c>
      <c r="BB772" s="32">
        <v>792.1</v>
      </c>
      <c r="BC772" s="32">
        <v>798.89</v>
      </c>
      <c r="BD772" s="32">
        <v>806.66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3" t="s">
        <v>2627</v>
      </c>
      <c r="C773" s="4" t="s">
        <v>2628</v>
      </c>
      <c r="D773" s="7" t="s">
        <v>18</v>
      </c>
      <c r="E773" s="7" t="s">
        <v>32</v>
      </c>
      <c r="F773" s="7" t="s">
        <v>409</v>
      </c>
      <c r="G773" s="7" t="e">
        <f t="shared" ca="1" si="31"/>
        <v>#NAME?</v>
      </c>
      <c r="H773" s="26" t="s">
        <v>179</v>
      </c>
      <c r="I773" s="26" t="s">
        <v>265</v>
      </c>
      <c r="J773" s="7" t="str">
        <f t="shared" si="30"/>
        <v>Não</v>
      </c>
      <c r="K773" s="27">
        <v>45163</v>
      </c>
      <c r="L773" s="27"/>
      <c r="M773" s="7" t="s">
        <v>221</v>
      </c>
      <c r="N773" s="28">
        <v>1.4999999999999999E-2</v>
      </c>
      <c r="O773" s="7" t="s">
        <v>99</v>
      </c>
      <c r="P773" s="29">
        <v>0.1</v>
      </c>
      <c r="Q773" s="30"/>
      <c r="R773" s="94"/>
      <c r="S773" s="7" t="s">
        <v>163</v>
      </c>
      <c r="T773" s="7" t="s">
        <v>2629</v>
      </c>
      <c r="U773" s="7" t="s">
        <v>32</v>
      </c>
      <c r="V773" s="26" t="e">
        <f t="shared" ca="1" si="32"/>
        <v>#NAME?</v>
      </c>
      <c r="W773" s="7"/>
      <c r="X773" s="7"/>
      <c r="Y773" s="31" t="s">
        <v>165</v>
      </c>
      <c r="Z773" s="32"/>
      <c r="AA773" s="33">
        <v>45163</v>
      </c>
      <c r="AB773" s="34">
        <v>49075100011915</v>
      </c>
      <c r="AC773" s="32"/>
      <c r="AD773" s="32"/>
      <c r="AE773" s="32"/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0</v>
      </c>
      <c r="AN773" s="32">
        <v>0</v>
      </c>
      <c r="AO773" s="32">
        <v>34032.589999999997</v>
      </c>
      <c r="AP773" s="32">
        <v>34332.67</v>
      </c>
      <c r="AQ773" s="32">
        <v>34603.74</v>
      </c>
      <c r="AR773" s="32">
        <v>20766.330000000002</v>
      </c>
      <c r="AS773" s="32">
        <v>20899.849999999999</v>
      </c>
      <c r="AT773" s="32">
        <v>21052.45</v>
      </c>
      <c r="AU773" s="32">
        <v>21216.61</v>
      </c>
      <c r="AV773" s="32">
        <v>21367.48</v>
      </c>
      <c r="AW773" s="32">
        <v>21246.880000000001</v>
      </c>
      <c r="AX773" s="32">
        <v>21412.62</v>
      </c>
      <c r="AY773" s="32">
        <v>21568.63</v>
      </c>
      <c r="AZ773" s="32">
        <v>21718.86</v>
      </c>
      <c r="BA773" s="32">
        <v>21893.13</v>
      </c>
      <c r="BB773" s="32">
        <v>21875.91</v>
      </c>
      <c r="BC773" s="32">
        <v>0</v>
      </c>
      <c r="BD773" s="32">
        <v>0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2630</v>
      </c>
      <c r="C774" s="4" t="s">
        <v>2631</v>
      </c>
      <c r="D774" s="7" t="s">
        <v>159</v>
      </c>
      <c r="E774" s="7" t="s">
        <v>32</v>
      </c>
      <c r="F774" s="7" t="s">
        <v>226</v>
      </c>
      <c r="G774" s="7" t="e">
        <f t="shared" ca="1" si="31"/>
        <v>#NAME?</v>
      </c>
      <c r="H774" s="26" t="s">
        <v>179</v>
      </c>
      <c r="I774" s="26" t="s">
        <v>205</v>
      </c>
      <c r="J774" s="7" t="str">
        <f t="shared" si="30"/>
        <v>Sim</v>
      </c>
      <c r="K774" s="27">
        <v>45625</v>
      </c>
      <c r="L774" s="27"/>
      <c r="M774" s="7" t="s">
        <v>227</v>
      </c>
      <c r="N774" s="28">
        <v>3.0000000000000001E-3</v>
      </c>
      <c r="O774" s="7" t="s">
        <v>24</v>
      </c>
      <c r="P774" s="29">
        <v>0</v>
      </c>
      <c r="Q774" s="30" t="s">
        <v>349</v>
      </c>
      <c r="R774" s="94"/>
      <c r="S774" s="7" t="s">
        <v>163</v>
      </c>
      <c r="T774" s="7" t="s">
        <v>2632</v>
      </c>
      <c r="U774" s="7" t="s">
        <v>230</v>
      </c>
      <c r="V774" s="26" t="e">
        <f t="shared" ca="1" si="32"/>
        <v>#NAME?</v>
      </c>
      <c r="W774" s="7"/>
      <c r="X774" s="7" t="s">
        <v>26</v>
      </c>
      <c r="Y774" s="31"/>
      <c r="Z774" s="32"/>
      <c r="AA774" s="33"/>
      <c r="AB774" s="34">
        <v>49075100016331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>
        <v>0</v>
      </c>
      <c r="BC774" s="32">
        <v>0</v>
      </c>
      <c r="BD774" s="32">
        <v>0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2633</v>
      </c>
      <c r="C775" s="4" t="s">
        <v>2634</v>
      </c>
      <c r="D775" s="7" t="s">
        <v>159</v>
      </c>
      <c r="E775" s="7" t="s">
        <v>32</v>
      </c>
      <c r="F775" s="7" t="s">
        <v>545</v>
      </c>
      <c r="G775" s="7" t="e">
        <f t="shared" ca="1" si="31"/>
        <v>#NAME?</v>
      </c>
      <c r="H775" s="26" t="s">
        <v>161</v>
      </c>
      <c r="I775" s="26" t="s">
        <v>24</v>
      </c>
      <c r="J775" s="7" t="str">
        <f t="shared" si="30"/>
        <v>Não</v>
      </c>
      <c r="K775" s="27">
        <v>45168</v>
      </c>
      <c r="L775" s="27">
        <v>45505</v>
      </c>
      <c r="M775" s="7" t="s">
        <v>23</v>
      </c>
      <c r="N775" s="28">
        <v>5.0000000000000001E-3</v>
      </c>
      <c r="O775" s="7" t="s">
        <v>24</v>
      </c>
      <c r="P775" s="29">
        <v>0</v>
      </c>
      <c r="Q775" s="85"/>
      <c r="R775" s="30" t="s">
        <v>837</v>
      </c>
      <c r="S775" s="7" t="s">
        <v>163</v>
      </c>
      <c r="T775" s="7" t="s">
        <v>2635</v>
      </c>
      <c r="U775" s="7" t="s">
        <v>32</v>
      </c>
      <c r="V775" s="26" t="e">
        <f t="shared" ca="1" si="32"/>
        <v>#NAME?</v>
      </c>
      <c r="W775" s="7"/>
      <c r="X775" s="7"/>
      <c r="Y775" s="31" t="s">
        <v>165</v>
      </c>
      <c r="Z775" s="32"/>
      <c r="AA775" s="33">
        <v>45168</v>
      </c>
      <c r="AB775" s="34">
        <v>49075100005524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>
        <v>686313.07</v>
      </c>
      <c r="AN775" s="32">
        <v>695559.77</v>
      </c>
      <c r="AO775" s="32">
        <v>701272.22</v>
      </c>
      <c r="AP775" s="32">
        <v>546580.13</v>
      </c>
      <c r="AQ775" s="32">
        <v>533184.53</v>
      </c>
      <c r="AR775" s="32">
        <v>618511.71</v>
      </c>
      <c r="AS775" s="32">
        <v>674920.46</v>
      </c>
      <c r="AT775" s="32">
        <v>676174.01</v>
      </c>
      <c r="AU775" s="32">
        <v>677461.23</v>
      </c>
      <c r="AV775" s="32">
        <v>680717.2</v>
      </c>
      <c r="AW775" s="32">
        <v>674844</v>
      </c>
      <c r="AX775" s="32">
        <v>0</v>
      </c>
      <c r="AY775" s="32">
        <v>0</v>
      </c>
      <c r="AZ775" s="32">
        <v>0</v>
      </c>
      <c r="BA775" s="32">
        <v>0</v>
      </c>
      <c r="BB775" s="32">
        <v>0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3.5" customHeight="1">
      <c r="A776" s="25" t="s">
        <v>17</v>
      </c>
      <c r="B776" s="3" t="s">
        <v>2636</v>
      </c>
      <c r="C776" s="4" t="s">
        <v>2637</v>
      </c>
      <c r="D776" s="7" t="s">
        <v>18</v>
      </c>
      <c r="E776" s="7" t="s">
        <v>32</v>
      </c>
      <c r="F776" s="7" t="s">
        <v>409</v>
      </c>
      <c r="G776" s="7" t="e">
        <f t="shared" ca="1" si="31"/>
        <v>#NAME?</v>
      </c>
      <c r="H776" s="26" t="s">
        <v>161</v>
      </c>
      <c r="I776" s="26" t="s">
        <v>24</v>
      </c>
      <c r="J776" s="7" t="str">
        <f t="shared" si="30"/>
        <v>Não</v>
      </c>
      <c r="K776" s="27">
        <v>45117</v>
      </c>
      <c r="L776" s="27">
        <v>45450</v>
      </c>
      <c r="M776" s="7" t="s">
        <v>23</v>
      </c>
      <c r="N776" s="28">
        <v>1.0999999999999999E-2</v>
      </c>
      <c r="O776" s="7" t="s">
        <v>24</v>
      </c>
      <c r="P776" s="29">
        <v>0</v>
      </c>
      <c r="Q776" s="94"/>
      <c r="R776" s="94"/>
      <c r="S776" s="7" t="s">
        <v>163</v>
      </c>
      <c r="T776" s="7" t="s">
        <v>2638</v>
      </c>
      <c r="U776" s="7" t="s">
        <v>32</v>
      </c>
      <c r="V776" s="26" t="e">
        <f t="shared" ca="1" si="32"/>
        <v>#NAME?</v>
      </c>
      <c r="W776" s="7"/>
      <c r="X776" s="7"/>
      <c r="Y776" s="31" t="s">
        <v>279</v>
      </c>
      <c r="Z776" s="32"/>
      <c r="AA776" s="33">
        <v>45117</v>
      </c>
      <c r="AB776" s="34">
        <v>49075100012792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>
        <v>266116.93</v>
      </c>
      <c r="AM776" s="32">
        <v>313.8</v>
      </c>
      <c r="AN776" s="32">
        <v>277.3</v>
      </c>
      <c r="AO776" s="32">
        <v>277.3</v>
      </c>
      <c r="AP776" s="32">
        <v>277.3</v>
      </c>
      <c r="AQ776" s="32">
        <v>277.66000000000003</v>
      </c>
      <c r="AR776" s="32">
        <v>280.32</v>
      </c>
      <c r="AS776" s="32">
        <v>282.55</v>
      </c>
      <c r="AT776" s="32">
        <v>284.91000000000003</v>
      </c>
      <c r="AU776" s="32">
        <v>287.41000000000003</v>
      </c>
      <c r="AV776" s="32">
        <v>0</v>
      </c>
      <c r="AW776" s="32">
        <v>0</v>
      </c>
      <c r="AX776" s="32">
        <v>0</v>
      </c>
      <c r="AY776" s="32">
        <v>0</v>
      </c>
      <c r="AZ776" s="32">
        <v>0</v>
      </c>
      <c r="BA776" s="32">
        <v>0</v>
      </c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81" t="s">
        <v>2639</v>
      </c>
      <c r="C777" s="4" t="s">
        <v>2640</v>
      </c>
      <c r="D777" s="7" t="s">
        <v>18</v>
      </c>
      <c r="E777" s="7" t="s">
        <v>32</v>
      </c>
      <c r="F777" s="7" t="s">
        <v>409</v>
      </c>
      <c r="G777" s="7" t="e">
        <f t="shared" ca="1" si="31"/>
        <v>#NAME?</v>
      </c>
      <c r="H777" s="26" t="s">
        <v>161</v>
      </c>
      <c r="I777" s="26" t="s">
        <v>24</v>
      </c>
      <c r="J777" s="7" t="str">
        <f t="shared" si="30"/>
        <v>Não</v>
      </c>
      <c r="K777" s="27">
        <v>45155</v>
      </c>
      <c r="L777" s="27">
        <v>45574</v>
      </c>
      <c r="M777" s="7" t="s">
        <v>281</v>
      </c>
      <c r="N777" s="28">
        <v>0.02</v>
      </c>
      <c r="O777" s="7" t="s">
        <v>201</v>
      </c>
      <c r="P777" s="29">
        <v>0.2</v>
      </c>
      <c r="Q777" s="30"/>
      <c r="R777" s="94"/>
      <c r="S777" s="7" t="s">
        <v>163</v>
      </c>
      <c r="T777" s="7" t="s">
        <v>2641</v>
      </c>
      <c r="U777" s="7" t="s">
        <v>32</v>
      </c>
      <c r="V777" s="26" t="e">
        <f t="shared" ca="1" si="32"/>
        <v>#NAME?</v>
      </c>
      <c r="W777" s="7"/>
      <c r="X777" s="7"/>
      <c r="Y777" s="31" t="s">
        <v>165</v>
      </c>
      <c r="Z777" s="32"/>
      <c r="AA777" s="33">
        <v>45155</v>
      </c>
      <c r="AB777" s="34">
        <v>49075100007306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>
        <v>413199.93</v>
      </c>
      <c r="AM777" s="32">
        <v>100505.12</v>
      </c>
      <c r="AN777" s="32">
        <v>2.57</v>
      </c>
      <c r="AO777" s="32">
        <v>0</v>
      </c>
      <c r="AP777" s="32">
        <v>0</v>
      </c>
      <c r="AQ777" s="32">
        <v>0</v>
      </c>
      <c r="AR777" s="32">
        <v>0</v>
      </c>
      <c r="AS777" s="32">
        <v>0.43</v>
      </c>
      <c r="AT777" s="32">
        <v>112663.48</v>
      </c>
      <c r="AU777" s="32">
        <v>109084.5</v>
      </c>
      <c r="AV777" s="32">
        <v>106510.3</v>
      </c>
      <c r="AW777" s="32">
        <v>107853</v>
      </c>
      <c r="AX777" s="32">
        <v>111152.2</v>
      </c>
      <c r="AY777" s="32">
        <v>113489.92</v>
      </c>
      <c r="AZ777" s="32">
        <v>111314.37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81" t="s">
        <v>2639</v>
      </c>
      <c r="C778" s="4" t="s">
        <v>2642</v>
      </c>
      <c r="D778" s="7" t="s">
        <v>18</v>
      </c>
      <c r="E778" s="7" t="s">
        <v>32</v>
      </c>
      <c r="F778" s="7" t="s">
        <v>409</v>
      </c>
      <c r="G778" s="7" t="e">
        <f t="shared" ca="1" si="31"/>
        <v>#NAME?</v>
      </c>
      <c r="H778" s="26" t="s">
        <v>161</v>
      </c>
      <c r="I778" s="26" t="s">
        <v>24</v>
      </c>
      <c r="J778" s="7" t="str">
        <f t="shared" si="30"/>
        <v>Não</v>
      </c>
      <c r="K778" s="27">
        <v>45121</v>
      </c>
      <c r="L778" s="27">
        <v>45574</v>
      </c>
      <c r="M778" s="7" t="s">
        <v>23</v>
      </c>
      <c r="N778" s="28">
        <v>0.01</v>
      </c>
      <c r="O778" s="7" t="s">
        <v>24</v>
      </c>
      <c r="P778" s="29">
        <v>0</v>
      </c>
      <c r="Q778" s="30"/>
      <c r="R778" s="94"/>
      <c r="S778" s="7" t="s">
        <v>163</v>
      </c>
      <c r="T778" s="7" t="s">
        <v>2638</v>
      </c>
      <c r="U778" s="7" t="s">
        <v>32</v>
      </c>
      <c r="V778" s="26" t="e">
        <f t="shared" ca="1" si="32"/>
        <v>#NAME?</v>
      </c>
      <c r="W778" s="7"/>
      <c r="X778" s="7"/>
      <c r="Y778" s="31" t="s">
        <v>165</v>
      </c>
      <c r="Z778" s="32"/>
      <c r="AA778" s="33">
        <v>45121</v>
      </c>
      <c r="AB778" s="34">
        <v>49075100008779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>
        <v>74859.75</v>
      </c>
      <c r="AM778" s="32">
        <v>761838.54</v>
      </c>
      <c r="AN778" s="32">
        <v>1069740.49</v>
      </c>
      <c r="AO778" s="32">
        <v>1078972.6299999999</v>
      </c>
      <c r="AP778" s="32">
        <v>1313535.01</v>
      </c>
      <c r="AQ778" s="32">
        <v>1325726.8600000001</v>
      </c>
      <c r="AR778" s="32">
        <v>1547689.79</v>
      </c>
      <c r="AS778" s="32">
        <v>1561784.18</v>
      </c>
      <c r="AT778" s="32">
        <v>1563469.43</v>
      </c>
      <c r="AU778" s="32">
        <v>1578160.53</v>
      </c>
      <c r="AV778" s="32">
        <v>1844207</v>
      </c>
      <c r="AW778" s="32">
        <v>1859652</v>
      </c>
      <c r="AX778" s="32">
        <v>1876207</v>
      </c>
      <c r="AY778" s="32">
        <v>1887818.45</v>
      </c>
      <c r="AZ778" s="32">
        <v>1902320.58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3" t="s">
        <v>2643</v>
      </c>
      <c r="C779" s="4" t="s">
        <v>2644</v>
      </c>
      <c r="D779" s="7" t="s">
        <v>18</v>
      </c>
      <c r="E779" s="7" t="s">
        <v>19</v>
      </c>
      <c r="F779" s="7" t="s">
        <v>684</v>
      </c>
      <c r="G779" s="7" t="e">
        <f t="shared" ca="1" si="31"/>
        <v>#NAME?</v>
      </c>
      <c r="H779" s="26" t="s">
        <v>170</v>
      </c>
      <c r="I779" s="26" t="s">
        <v>24</v>
      </c>
      <c r="J779" s="7" t="str">
        <f t="shared" si="30"/>
        <v>Não</v>
      </c>
      <c r="K779" s="27">
        <v>45133</v>
      </c>
      <c r="L779" s="27"/>
      <c r="M779" s="7" t="s">
        <v>23</v>
      </c>
      <c r="N779" s="28">
        <v>1.2E-2</v>
      </c>
      <c r="O779" s="7" t="s">
        <v>24</v>
      </c>
      <c r="P779" s="29">
        <v>0</v>
      </c>
      <c r="Q779" s="94"/>
      <c r="R779" s="94"/>
      <c r="S779" s="7" t="s">
        <v>163</v>
      </c>
      <c r="T779" s="7" t="s">
        <v>2645</v>
      </c>
      <c r="U779" s="7" t="s">
        <v>209</v>
      </c>
      <c r="V779" s="26" t="e">
        <f t="shared" ca="1" si="32"/>
        <v>#NAME?</v>
      </c>
      <c r="W779" s="7"/>
      <c r="X779" s="7"/>
      <c r="Y779" s="31" t="s">
        <v>165</v>
      </c>
      <c r="Z779" s="32"/>
      <c r="AA779" s="33">
        <v>45133</v>
      </c>
      <c r="AB779" s="34">
        <v>49075100007772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100133.79</v>
      </c>
      <c r="AM779" s="32">
        <v>151456.37</v>
      </c>
      <c r="AN779" s="32">
        <v>152699.95000000001</v>
      </c>
      <c r="AO779" s="32">
        <v>154046.65</v>
      </c>
      <c r="AP779" s="32">
        <v>155203.75</v>
      </c>
      <c r="AQ779" s="32">
        <v>156461.76999999999</v>
      </c>
      <c r="AR779" s="32">
        <v>157315.28</v>
      </c>
      <c r="AS779" s="32">
        <v>158558.25</v>
      </c>
      <c r="AT779" s="32">
        <v>159902.35</v>
      </c>
      <c r="AU779" s="32">
        <v>161099.12</v>
      </c>
      <c r="AV779" s="32">
        <v>162353.1</v>
      </c>
      <c r="AW779" s="32">
        <v>163642</v>
      </c>
      <c r="AX779" s="32">
        <v>164653.20000000001</v>
      </c>
      <c r="AY779" s="32">
        <v>165421.85999999999</v>
      </c>
      <c r="AZ779" s="32">
        <v>166556.74</v>
      </c>
      <c r="BA779" s="32">
        <v>167676.99</v>
      </c>
      <c r="BB779" s="32">
        <v>168693.34</v>
      </c>
      <c r="BC779" s="32">
        <v>270037.08</v>
      </c>
      <c r="BD779" s="32">
        <v>272525.53999999998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3" t="s">
        <v>2646</v>
      </c>
      <c r="C780" s="4" t="s">
        <v>2647</v>
      </c>
      <c r="D780" s="7" t="s">
        <v>81</v>
      </c>
      <c r="E780" s="7" t="s">
        <v>19</v>
      </c>
      <c r="F780" s="7" t="s">
        <v>2648</v>
      </c>
      <c r="G780" s="7" t="e">
        <f t="shared" ca="1" si="31"/>
        <v>#NAME?</v>
      </c>
      <c r="H780" s="26" t="s">
        <v>170</v>
      </c>
      <c r="I780" s="26" t="s">
        <v>24</v>
      </c>
      <c r="J780" s="7" t="str">
        <f t="shared" si="30"/>
        <v>Não</v>
      </c>
      <c r="K780" s="27">
        <v>45573</v>
      </c>
      <c r="L780" s="27"/>
      <c r="M780" s="7" t="s">
        <v>221</v>
      </c>
      <c r="N780" s="28">
        <v>1.4999999999999999E-2</v>
      </c>
      <c r="O780" s="7" t="s">
        <v>99</v>
      </c>
      <c r="P780" s="29">
        <v>0.1</v>
      </c>
      <c r="Q780" s="94"/>
      <c r="R780" s="94"/>
      <c r="S780" s="7" t="s">
        <v>163</v>
      </c>
      <c r="T780" s="7" t="s">
        <v>2649</v>
      </c>
      <c r="U780" s="7" t="s">
        <v>209</v>
      </c>
      <c r="V780" s="26" t="e">
        <f t="shared" ca="1" si="32"/>
        <v>#NAME?</v>
      </c>
      <c r="W780" s="7"/>
      <c r="X780" s="7" t="s">
        <v>26</v>
      </c>
      <c r="Y780" s="31"/>
      <c r="Z780" s="32"/>
      <c r="AA780" s="32"/>
      <c r="AB780" s="34">
        <v>49075100016038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>
        <v>99450.05</v>
      </c>
      <c r="BB780" s="32">
        <v>104195</v>
      </c>
      <c r="BC780" s="32">
        <v>104291.03</v>
      </c>
      <c r="BD780" s="32">
        <v>108336.86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78" t="s">
        <v>2650</v>
      </c>
      <c r="C781" s="46" t="s">
        <v>2651</v>
      </c>
      <c r="D781" s="7" t="s">
        <v>41</v>
      </c>
      <c r="E781" s="7" t="s">
        <v>42</v>
      </c>
      <c r="F781" s="7" t="s">
        <v>43</v>
      </c>
      <c r="G781" s="7" t="e">
        <f t="shared" ca="1" si="31"/>
        <v>#NAME?</v>
      </c>
      <c r="H781" s="26" t="s">
        <v>170</v>
      </c>
      <c r="I781" s="26" t="s">
        <v>24</v>
      </c>
      <c r="J781" s="7" t="str">
        <f t="shared" si="30"/>
        <v>Não</v>
      </c>
      <c r="K781" s="27">
        <v>45385</v>
      </c>
      <c r="L781" s="27"/>
      <c r="M781" s="7" t="s">
        <v>23</v>
      </c>
      <c r="N781" s="28">
        <v>0.01</v>
      </c>
      <c r="O781" s="7" t="s">
        <v>24</v>
      </c>
      <c r="P781" s="29">
        <v>0</v>
      </c>
      <c r="Q781" s="94"/>
      <c r="R781" s="94"/>
      <c r="S781" s="7" t="s">
        <v>163</v>
      </c>
      <c r="T781" s="12" t="s">
        <v>2652</v>
      </c>
      <c r="U781" s="7" t="s">
        <v>32</v>
      </c>
      <c r="V781" s="26" t="e">
        <f t="shared" ca="1" si="32"/>
        <v>#NAME?</v>
      </c>
      <c r="W781" s="7"/>
      <c r="X781" s="7"/>
      <c r="Y781" s="31" t="s">
        <v>165</v>
      </c>
      <c r="Z781" s="32"/>
      <c r="AA781" s="33">
        <v>45385</v>
      </c>
      <c r="AB781" s="34">
        <v>49075100014159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>
        <v>273459.23</v>
      </c>
      <c r="AV781" s="32">
        <v>275837.8</v>
      </c>
      <c r="AW781" s="32">
        <v>278257.3</v>
      </c>
      <c r="AX781" s="32">
        <v>431821.2</v>
      </c>
      <c r="AY781" s="32">
        <v>436011.94</v>
      </c>
      <c r="AZ781" s="32">
        <v>438066.44</v>
      </c>
      <c r="BA781" s="32">
        <v>442434.9</v>
      </c>
      <c r="BB781" s="32">
        <v>445622.37</v>
      </c>
      <c r="BC781" s="32">
        <v>449511.75</v>
      </c>
      <c r="BD781" s="32">
        <v>453379.65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78" t="s">
        <v>2653</v>
      </c>
      <c r="C782" s="46" t="s">
        <v>2654</v>
      </c>
      <c r="D782" s="7" t="s">
        <v>18</v>
      </c>
      <c r="E782" s="7" t="s">
        <v>19</v>
      </c>
      <c r="F782" s="7" t="s">
        <v>72</v>
      </c>
      <c r="G782" s="7" t="e">
        <f t="shared" ca="1" si="31"/>
        <v>#NAME?</v>
      </c>
      <c r="H782" s="26" t="s">
        <v>170</v>
      </c>
      <c r="I782" s="26" t="s">
        <v>24</v>
      </c>
      <c r="J782" s="7" t="str">
        <f t="shared" si="30"/>
        <v>Não</v>
      </c>
      <c r="K782" s="27">
        <v>45617</v>
      </c>
      <c r="L782" s="27"/>
      <c r="M782" s="7" t="s">
        <v>73</v>
      </c>
      <c r="N782" s="28">
        <v>1.4999999999999999E-2</v>
      </c>
      <c r="O782" s="7" t="s">
        <v>24</v>
      </c>
      <c r="P782" s="29">
        <v>0</v>
      </c>
      <c r="Q782" s="94"/>
      <c r="R782" s="94"/>
      <c r="S782" s="7" t="s">
        <v>163</v>
      </c>
      <c r="T782" s="12" t="s">
        <v>2655</v>
      </c>
      <c r="U782" s="7" t="s">
        <v>77</v>
      </c>
      <c r="V782" s="26" t="e">
        <f t="shared" ca="1" si="32"/>
        <v>#NAME?</v>
      </c>
      <c r="W782" s="7"/>
      <c r="X782" s="7" t="s">
        <v>26</v>
      </c>
      <c r="Y782" s="31"/>
      <c r="Z782" s="32"/>
      <c r="AA782" s="33">
        <v>45621</v>
      </c>
      <c r="AB782" s="34">
        <v>49075100016194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>
        <v>716894.11</v>
      </c>
      <c r="BC782" s="32">
        <v>738216.33</v>
      </c>
      <c r="BD782" s="32">
        <v>757325.87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25" t="s">
        <v>2656</v>
      </c>
      <c r="C783" s="46" t="s">
        <v>2657</v>
      </c>
      <c r="D783" s="7" t="s">
        <v>18</v>
      </c>
      <c r="E783" s="7" t="s">
        <v>32</v>
      </c>
      <c r="F783" s="7" t="s">
        <v>299</v>
      </c>
      <c r="G783" s="7" t="e">
        <f t="shared" ca="1" si="31"/>
        <v>#NAME?</v>
      </c>
      <c r="H783" s="26" t="s">
        <v>161</v>
      </c>
      <c r="I783" s="26" t="s">
        <v>24</v>
      </c>
      <c r="J783" s="7" t="str">
        <f t="shared" si="30"/>
        <v>Não</v>
      </c>
      <c r="K783" s="27">
        <v>45369</v>
      </c>
      <c r="L783" s="27">
        <v>45545</v>
      </c>
      <c r="M783" s="7" t="s">
        <v>221</v>
      </c>
      <c r="N783" s="28">
        <v>1.4999999999999999E-2</v>
      </c>
      <c r="O783" s="7" t="s">
        <v>99</v>
      </c>
      <c r="P783" s="29">
        <v>0.2</v>
      </c>
      <c r="Q783" s="30"/>
      <c r="R783" s="30" t="s">
        <v>837</v>
      </c>
      <c r="S783" s="7" t="s">
        <v>163</v>
      </c>
      <c r="T783" s="7" t="s">
        <v>2658</v>
      </c>
      <c r="U783" s="7" t="s">
        <v>32</v>
      </c>
      <c r="V783" s="26" t="e">
        <f t="shared" ca="1" si="32"/>
        <v>#NAME?</v>
      </c>
      <c r="W783" s="7"/>
      <c r="X783" s="7" t="s">
        <v>26</v>
      </c>
      <c r="Y783" s="31" t="s">
        <v>165</v>
      </c>
      <c r="Z783" s="32"/>
      <c r="AA783" s="33">
        <v>45369</v>
      </c>
      <c r="AB783" s="34">
        <v>49075100013888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>
        <v>150736.95000000001</v>
      </c>
      <c r="AU783" s="32">
        <v>149844.48000000001</v>
      </c>
      <c r="AV783" s="32">
        <v>149396.4</v>
      </c>
      <c r="AW783" s="32">
        <v>257557.2</v>
      </c>
      <c r="AX783" s="32">
        <v>381648.1</v>
      </c>
      <c r="AY783" s="32">
        <v>400364.99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25" t="s">
        <v>2656</v>
      </c>
      <c r="C784" s="46" t="s">
        <v>2659</v>
      </c>
      <c r="D784" s="7" t="s">
        <v>18</v>
      </c>
      <c r="E784" s="7" t="s">
        <v>32</v>
      </c>
      <c r="F784" s="7" t="s">
        <v>299</v>
      </c>
      <c r="G784" s="7" t="e">
        <f t="shared" ca="1" si="31"/>
        <v>#NAME?</v>
      </c>
      <c r="H784" s="26" t="s">
        <v>161</v>
      </c>
      <c r="I784" s="26" t="s">
        <v>24</v>
      </c>
      <c r="J784" s="7" t="str">
        <f t="shared" si="30"/>
        <v>Não</v>
      </c>
      <c r="K784" s="27">
        <v>45463</v>
      </c>
      <c r="L784" s="27">
        <v>45545</v>
      </c>
      <c r="M784" s="7" t="s">
        <v>227</v>
      </c>
      <c r="N784" s="28">
        <v>0</v>
      </c>
      <c r="O784" s="7" t="s">
        <v>24</v>
      </c>
      <c r="P784" s="29">
        <v>0</v>
      </c>
      <c r="Q784" s="94"/>
      <c r="R784" s="30" t="s">
        <v>837</v>
      </c>
      <c r="S784" s="7" t="s">
        <v>163</v>
      </c>
      <c r="T784" s="7" t="s">
        <v>2658</v>
      </c>
      <c r="U784" s="7" t="s">
        <v>32</v>
      </c>
      <c r="V784" s="26" t="e">
        <f t="shared" ca="1" si="32"/>
        <v>#NAME?</v>
      </c>
      <c r="W784" s="7"/>
      <c r="X784" s="7" t="s">
        <v>26</v>
      </c>
      <c r="Y784" s="31" t="s">
        <v>165</v>
      </c>
      <c r="Z784" s="32"/>
      <c r="AA784" s="33">
        <v>45463</v>
      </c>
      <c r="AB784" s="34">
        <v>49075100014892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>
        <v>0</v>
      </c>
      <c r="AX784" s="32">
        <v>1407426</v>
      </c>
      <c r="AY784" s="32">
        <v>1417853.46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25" t="s">
        <v>2660</v>
      </c>
      <c r="C785" s="46" t="s">
        <v>2661</v>
      </c>
      <c r="D785" s="7" t="s">
        <v>159</v>
      </c>
      <c r="E785" s="7" t="s">
        <v>32</v>
      </c>
      <c r="F785" s="7" t="s">
        <v>545</v>
      </c>
      <c r="G785" s="7" t="e">
        <f t="shared" ca="1" si="31"/>
        <v>#NAME?</v>
      </c>
      <c r="H785" s="26" t="s">
        <v>161</v>
      </c>
      <c r="I785" s="26" t="s">
        <v>24</v>
      </c>
      <c r="J785" s="7" t="s">
        <v>199</v>
      </c>
      <c r="K785" s="27">
        <v>45359</v>
      </c>
      <c r="L785" s="27">
        <v>45517</v>
      </c>
      <c r="M785" s="7" t="s">
        <v>45</v>
      </c>
      <c r="N785" s="28">
        <v>8.0000000000000002E-3</v>
      </c>
      <c r="O785" s="7" t="s">
        <v>24</v>
      </c>
      <c r="P785" s="29">
        <v>0</v>
      </c>
      <c r="Q785" s="94"/>
      <c r="R785" s="85" t="s">
        <v>778</v>
      </c>
      <c r="S785" s="7" t="s">
        <v>163</v>
      </c>
      <c r="T785" s="7" t="s">
        <v>2662</v>
      </c>
      <c r="U785" s="7"/>
      <c r="V785" s="26" t="e">
        <f t="shared" ca="1" si="32"/>
        <v>#NAME?</v>
      </c>
      <c r="W785" s="7"/>
      <c r="X785" s="7"/>
      <c r="Y785" s="31"/>
      <c r="Z785" s="32"/>
      <c r="AA785" s="33">
        <v>45359</v>
      </c>
      <c r="AB785" s="34">
        <v>49075100013950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>
        <v>1047159.73</v>
      </c>
      <c r="AU785" s="32">
        <v>1247593.5</v>
      </c>
      <c r="AV785" s="32">
        <v>2000171</v>
      </c>
      <c r="AW785" s="32">
        <v>1983042</v>
      </c>
      <c r="AX785" s="32">
        <v>0</v>
      </c>
      <c r="AY785" s="32">
        <v>0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3" t="s">
        <v>2663</v>
      </c>
      <c r="C786" s="4" t="s">
        <v>2664</v>
      </c>
      <c r="D786" s="7" t="s">
        <v>18</v>
      </c>
      <c r="E786" s="7" t="s">
        <v>42</v>
      </c>
      <c r="F786" s="7" t="s">
        <v>90</v>
      </c>
      <c r="G786" s="7" t="e">
        <f t="shared" ca="1" si="31"/>
        <v>#NAME?</v>
      </c>
      <c r="H786" s="26" t="s">
        <v>170</v>
      </c>
      <c r="I786" s="26" t="s">
        <v>24</v>
      </c>
      <c r="J786" s="7" t="str">
        <f t="shared" ref="J786:J822" si="33">IF(Q786=0,"Não","Sim")</f>
        <v>Sim</v>
      </c>
      <c r="K786" s="27">
        <v>44949</v>
      </c>
      <c r="L786" s="7"/>
      <c r="M786" s="7" t="s">
        <v>896</v>
      </c>
      <c r="N786" s="28">
        <v>1.4999999999999999E-2</v>
      </c>
      <c r="O786" s="7" t="s">
        <v>99</v>
      </c>
      <c r="P786" s="29">
        <v>0.1</v>
      </c>
      <c r="Q786" s="30" t="s">
        <v>2665</v>
      </c>
      <c r="R786" s="195" t="s">
        <v>2666</v>
      </c>
      <c r="S786" s="7" t="s">
        <v>163</v>
      </c>
      <c r="T786" s="7" t="s">
        <v>2667</v>
      </c>
      <c r="U786" s="7" t="s">
        <v>92</v>
      </c>
      <c r="V786" s="26" t="e">
        <f t="shared" ca="1" si="32"/>
        <v>#NAME?</v>
      </c>
      <c r="W786" s="7"/>
      <c r="X786" s="7"/>
      <c r="Y786" s="31" t="s">
        <v>279</v>
      </c>
      <c r="Z786" s="32"/>
      <c r="AA786" s="33">
        <v>44949</v>
      </c>
      <c r="AB786" s="34">
        <v>49075100006350</v>
      </c>
      <c r="AC786" s="32"/>
      <c r="AD786" s="32"/>
      <c r="AE786" s="32"/>
      <c r="AF786" s="32">
        <v>518746.89</v>
      </c>
      <c r="AG786" s="32">
        <v>522921.32</v>
      </c>
      <c r="AH786" s="32">
        <v>266412.32</v>
      </c>
      <c r="AI786" s="32">
        <v>404393.62</v>
      </c>
      <c r="AJ786" s="32">
        <v>408190.6</v>
      </c>
      <c r="AK786" s="32">
        <v>412192.57</v>
      </c>
      <c r="AL786" s="32">
        <v>483870.82</v>
      </c>
      <c r="AM786" s="32">
        <v>487362.75</v>
      </c>
      <c r="AN786" s="32">
        <v>506159.39</v>
      </c>
      <c r="AO786" s="32">
        <v>526109.94999999995</v>
      </c>
      <c r="AP786" s="32">
        <v>532554.43999999994</v>
      </c>
      <c r="AQ786" s="32">
        <v>536225.61</v>
      </c>
      <c r="AR786" s="32">
        <v>550339.07999999996</v>
      </c>
      <c r="AS786" s="32">
        <v>603676.81000000006</v>
      </c>
      <c r="AT786" s="32">
        <v>608996.41</v>
      </c>
      <c r="AU786" s="32">
        <v>607133.75</v>
      </c>
      <c r="AV786" s="32">
        <v>624243.9</v>
      </c>
      <c r="AW786" s="32">
        <v>626972.69999999995</v>
      </c>
      <c r="AX786" s="32">
        <v>632638.6</v>
      </c>
      <c r="AY786" s="32">
        <v>537441.1</v>
      </c>
      <c r="AZ786" s="32">
        <v>578581.23</v>
      </c>
      <c r="BA786" s="32">
        <v>633781.43000000005</v>
      </c>
      <c r="BB786" s="32">
        <v>634500.71</v>
      </c>
      <c r="BC786" s="32">
        <v>690305.37</v>
      </c>
      <c r="BD786" s="32">
        <v>695425.94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2668</v>
      </c>
      <c r="C787" s="4" t="s">
        <v>2669</v>
      </c>
      <c r="D787" s="7" t="s">
        <v>18</v>
      </c>
      <c r="E787" s="7" t="s">
        <v>19</v>
      </c>
      <c r="F787" s="7" t="s">
        <v>20</v>
      </c>
      <c r="G787" s="7" t="e">
        <f t="shared" ca="1" si="31"/>
        <v>#NAME?</v>
      </c>
      <c r="H787" s="26" t="s">
        <v>170</v>
      </c>
      <c r="I787" s="26" t="s">
        <v>24</v>
      </c>
      <c r="J787" s="7" t="str">
        <f t="shared" si="33"/>
        <v>Não</v>
      </c>
      <c r="K787" s="27">
        <v>45127</v>
      </c>
      <c r="L787" s="27"/>
      <c r="M787" s="7" t="s">
        <v>281</v>
      </c>
      <c r="N787" s="28">
        <v>2.5000000000000001E-2</v>
      </c>
      <c r="O787" s="7" t="s">
        <v>201</v>
      </c>
      <c r="P787" s="29">
        <v>0.2</v>
      </c>
      <c r="Q787" s="94"/>
      <c r="R787" s="94"/>
      <c r="S787" s="7" t="s">
        <v>163</v>
      </c>
      <c r="T787" s="7" t="s">
        <v>2670</v>
      </c>
      <c r="U787" s="7" t="s">
        <v>77</v>
      </c>
      <c r="V787" s="26" t="e">
        <f t="shared" ca="1" si="32"/>
        <v>#NAME?</v>
      </c>
      <c r="W787" s="7"/>
      <c r="X787" s="7"/>
      <c r="Y787" s="31" t="s">
        <v>165</v>
      </c>
      <c r="Z787" s="32"/>
      <c r="AA787" s="33">
        <v>45127</v>
      </c>
      <c r="AB787" s="34">
        <v>49075100008906</v>
      </c>
      <c r="AC787" s="32"/>
      <c r="AD787" s="32"/>
      <c r="AE787" s="32"/>
      <c r="AF787" s="32"/>
      <c r="AG787" s="32"/>
      <c r="AH787" s="32"/>
      <c r="AI787" s="32">
        <v>0</v>
      </c>
      <c r="AJ787" s="32">
        <v>0</v>
      </c>
      <c r="AK787" s="32">
        <v>0</v>
      </c>
      <c r="AL787" s="32">
        <v>90215.35</v>
      </c>
      <c r="AM787" s="32">
        <v>88981.6</v>
      </c>
      <c r="AN787" s="32">
        <v>86715.3</v>
      </c>
      <c r="AO787" s="32">
        <v>82767.94</v>
      </c>
      <c r="AP787" s="32">
        <v>88841.29</v>
      </c>
      <c r="AQ787" s="32">
        <v>93152.33</v>
      </c>
      <c r="AR787" s="32">
        <v>86866.71</v>
      </c>
      <c r="AS787" s="32">
        <v>87808.38</v>
      </c>
      <c r="AT787" s="32">
        <v>89216.53</v>
      </c>
      <c r="AU787" s="32">
        <v>85486.3</v>
      </c>
      <c r="AV787" s="32">
        <v>83722.070000000007</v>
      </c>
      <c r="AW787" s="32">
        <v>83708.3</v>
      </c>
      <c r="AX787" s="32">
        <v>145554.29999999999</v>
      </c>
      <c r="AY787" s="32">
        <v>147045.14000000001</v>
      </c>
      <c r="AZ787" s="32">
        <v>146061.66</v>
      </c>
      <c r="BA787" s="32">
        <v>143895.94</v>
      </c>
      <c r="BB787" s="32">
        <v>142261.71</v>
      </c>
      <c r="BC787" s="32">
        <v>137778.19</v>
      </c>
      <c r="BD787" s="32">
        <v>142050.35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2671</v>
      </c>
      <c r="C788" s="4" t="s">
        <v>2672</v>
      </c>
      <c r="D788" s="7" t="s">
        <v>18</v>
      </c>
      <c r="E788" s="7" t="s">
        <v>32</v>
      </c>
      <c r="F788" s="7" t="s">
        <v>220</v>
      </c>
      <c r="G788" s="7" t="e">
        <f t="shared" ca="1" si="31"/>
        <v>#NAME?</v>
      </c>
      <c r="H788" s="26" t="s">
        <v>179</v>
      </c>
      <c r="I788" s="26" t="s">
        <v>180</v>
      </c>
      <c r="J788" s="7" t="str">
        <f t="shared" si="33"/>
        <v>Não</v>
      </c>
      <c r="K788" s="27">
        <v>45042</v>
      </c>
      <c r="L788" s="7"/>
      <c r="M788" s="7" t="s">
        <v>221</v>
      </c>
      <c r="N788" s="28">
        <v>1.4999999999999999E-2</v>
      </c>
      <c r="O788" s="7" t="s">
        <v>99</v>
      </c>
      <c r="P788" s="29">
        <v>0.1</v>
      </c>
      <c r="Q788" s="94"/>
      <c r="R788" s="94"/>
      <c r="S788" s="7" t="s">
        <v>163</v>
      </c>
      <c r="T788" s="7" t="s">
        <v>2673</v>
      </c>
      <c r="U788" s="7" t="s">
        <v>32</v>
      </c>
      <c r="V788" s="26" t="e">
        <f t="shared" ca="1" si="32"/>
        <v>#NAME?</v>
      </c>
      <c r="W788" s="7"/>
      <c r="X788" s="7"/>
      <c r="Y788" s="31" t="s">
        <v>165</v>
      </c>
      <c r="Z788" s="32"/>
      <c r="AA788" s="33">
        <v>45042</v>
      </c>
      <c r="AB788" s="34">
        <v>49075100007926</v>
      </c>
      <c r="AC788" s="32"/>
      <c r="AD788" s="32"/>
      <c r="AE788" s="32"/>
      <c r="AF788" s="32"/>
      <c r="AG788" s="32"/>
      <c r="AH788" s="32"/>
      <c r="AI788" s="32">
        <v>138047.59</v>
      </c>
      <c r="AJ788" s="32">
        <v>139372.91</v>
      </c>
      <c r="AK788" s="32">
        <v>143006.24</v>
      </c>
      <c r="AL788" s="32">
        <v>146285.25</v>
      </c>
      <c r="AM788" s="32">
        <v>145052.98000000001</v>
      </c>
      <c r="AN788" s="32">
        <v>145422.56</v>
      </c>
      <c r="AO788" s="32">
        <v>145078.47</v>
      </c>
      <c r="AP788" s="32">
        <v>148501.51999999999</v>
      </c>
      <c r="AQ788" s="32">
        <v>151527.69</v>
      </c>
      <c r="AR788" s="32">
        <v>148221.34</v>
      </c>
      <c r="AS788" s="32">
        <v>149227.1</v>
      </c>
      <c r="AT788" s="32">
        <v>150464.07</v>
      </c>
      <c r="AU788" s="32">
        <v>148686.62</v>
      </c>
      <c r="AV788" s="32">
        <v>359.35</v>
      </c>
      <c r="AW788" s="32">
        <v>367.42</v>
      </c>
      <c r="AX788" s="32">
        <v>293.08</v>
      </c>
      <c r="AY788" s="32">
        <v>216.74</v>
      </c>
      <c r="AZ788" s="32">
        <v>181.89</v>
      </c>
      <c r="BA788" s="32">
        <v>181.89</v>
      </c>
      <c r="BB788" s="32">
        <v>174.43</v>
      </c>
      <c r="BC788" s="32">
        <v>48.51</v>
      </c>
      <c r="BD788" s="32">
        <v>48.51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3" t="s">
        <v>2674</v>
      </c>
      <c r="C789" s="4" t="s">
        <v>2675</v>
      </c>
      <c r="D789" s="7" t="s">
        <v>18</v>
      </c>
      <c r="E789" s="7" t="s">
        <v>42</v>
      </c>
      <c r="F789" s="7" t="s">
        <v>48</v>
      </c>
      <c r="G789" s="7" t="e">
        <f t="shared" ca="1" si="31"/>
        <v>#NAME?</v>
      </c>
      <c r="H789" s="26" t="s">
        <v>179</v>
      </c>
      <c r="I789" s="26" t="s">
        <v>180</v>
      </c>
      <c r="J789" s="7" t="str">
        <f t="shared" si="33"/>
        <v>Não</v>
      </c>
      <c r="K789" s="27">
        <v>45163</v>
      </c>
      <c r="L789" s="27"/>
      <c r="M789" s="7" t="s">
        <v>23</v>
      </c>
      <c r="N789" s="28">
        <v>1.2E-2</v>
      </c>
      <c r="O789" s="7" t="s">
        <v>24</v>
      </c>
      <c r="P789" s="29">
        <v>0</v>
      </c>
      <c r="Q789" s="94"/>
      <c r="R789" s="30" t="s">
        <v>1648</v>
      </c>
      <c r="S789" s="7" t="s">
        <v>163</v>
      </c>
      <c r="T789" s="7" t="s">
        <v>2676</v>
      </c>
      <c r="U789" s="7" t="s">
        <v>32</v>
      </c>
      <c r="V789" s="26" t="e">
        <f t="shared" ca="1" si="32"/>
        <v>#NAME?</v>
      </c>
      <c r="W789" s="7"/>
      <c r="X789" s="7"/>
      <c r="Y789" s="31" t="s">
        <v>165</v>
      </c>
      <c r="Z789" s="32"/>
      <c r="AA789" s="33">
        <v>45163</v>
      </c>
      <c r="AB789" s="34">
        <v>49075100011923</v>
      </c>
      <c r="AC789" s="32"/>
      <c r="AD789" s="32"/>
      <c r="AE789" s="32"/>
      <c r="AF789" s="32"/>
      <c r="AG789" s="32"/>
      <c r="AH789" s="32">
        <v>0</v>
      </c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0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3" t="s">
        <v>2677</v>
      </c>
      <c r="C790" s="4" t="s">
        <v>2678</v>
      </c>
      <c r="D790" s="7" t="s">
        <v>159</v>
      </c>
      <c r="E790" s="7" t="s">
        <v>32</v>
      </c>
      <c r="F790" s="7" t="s">
        <v>320</v>
      </c>
      <c r="G790" s="7" t="e">
        <f t="shared" ca="1" si="31"/>
        <v>#NAME?</v>
      </c>
      <c r="H790" s="26" t="s">
        <v>161</v>
      </c>
      <c r="I790" s="26" t="s">
        <v>24</v>
      </c>
      <c r="J790" s="7" t="str">
        <f t="shared" si="33"/>
        <v>Não</v>
      </c>
      <c r="K790" s="27">
        <v>45464</v>
      </c>
      <c r="L790" s="27">
        <v>45592</v>
      </c>
      <c r="M790" s="7" t="s">
        <v>23</v>
      </c>
      <c r="N790" s="28">
        <v>1.2E-2</v>
      </c>
      <c r="O790" s="7" t="s">
        <v>24</v>
      </c>
      <c r="P790" s="29">
        <v>0</v>
      </c>
      <c r="Q790" s="30"/>
      <c r="R790" s="30" t="s">
        <v>837</v>
      </c>
      <c r="S790" s="7" t="s">
        <v>163</v>
      </c>
      <c r="T790" s="7" t="s">
        <v>2679</v>
      </c>
      <c r="U790" s="7" t="s">
        <v>32</v>
      </c>
      <c r="V790" s="26" t="e">
        <f t="shared" ca="1" si="32"/>
        <v>#NAME?</v>
      </c>
      <c r="W790" s="7"/>
      <c r="X790" s="7" t="s">
        <v>26</v>
      </c>
      <c r="Y790" s="31"/>
      <c r="Z790" s="32"/>
      <c r="AA790" s="33">
        <v>45464</v>
      </c>
      <c r="AB790" s="34">
        <v>49075100015228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>
        <v>880804.3</v>
      </c>
      <c r="AX790" s="32">
        <v>888970.8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14" t="s">
        <v>2680</v>
      </c>
      <c r="C791" s="4" t="s">
        <v>2681</v>
      </c>
      <c r="D791" s="7" t="s">
        <v>18</v>
      </c>
      <c r="E791" s="7" t="s">
        <v>42</v>
      </c>
      <c r="F791" s="7" t="s">
        <v>90</v>
      </c>
      <c r="G791" s="7" t="e">
        <f t="shared" ca="1" si="31"/>
        <v>#NAME?</v>
      </c>
      <c r="H791" s="26" t="s">
        <v>170</v>
      </c>
      <c r="I791" s="26" t="s">
        <v>24</v>
      </c>
      <c r="J791" s="7" t="str">
        <f t="shared" si="33"/>
        <v>Não</v>
      </c>
      <c r="K791" s="27">
        <v>45027</v>
      </c>
      <c r="L791" s="7"/>
      <c r="M791" s="7" t="s">
        <v>23</v>
      </c>
      <c r="N791" s="28">
        <v>1.2E-2</v>
      </c>
      <c r="O791" s="7" t="s">
        <v>24</v>
      </c>
      <c r="P791" s="29">
        <v>0</v>
      </c>
      <c r="Q791" s="94"/>
      <c r="R791" s="94"/>
      <c r="S791" s="7" t="s">
        <v>163</v>
      </c>
      <c r="T791" s="7" t="s">
        <v>2682</v>
      </c>
      <c r="U791" s="7" t="s">
        <v>92</v>
      </c>
      <c r="V791" s="26" t="e">
        <f t="shared" ca="1" si="32"/>
        <v>#NAME?</v>
      </c>
      <c r="W791" s="7"/>
      <c r="X791" s="7"/>
      <c r="Y791" s="31" t="s">
        <v>165</v>
      </c>
      <c r="Z791" s="32"/>
      <c r="AA791" s="33">
        <v>45027</v>
      </c>
      <c r="AB791" s="34">
        <v>49075100012806</v>
      </c>
      <c r="AC791" s="32"/>
      <c r="AD791" s="32"/>
      <c r="AE791" s="32"/>
      <c r="AF791" s="32"/>
      <c r="AG791" s="32"/>
      <c r="AH791" s="32">
        <v>0</v>
      </c>
      <c r="AI791" s="32">
        <v>215468.62</v>
      </c>
      <c r="AJ791" s="32">
        <v>217477.55</v>
      </c>
      <c r="AK791" s="32">
        <v>219227.81</v>
      </c>
      <c r="AL791" s="32">
        <v>320715.33</v>
      </c>
      <c r="AM791" s="32">
        <v>349171.08</v>
      </c>
      <c r="AN791" s="32">
        <v>351580.87</v>
      </c>
      <c r="AO791" s="32">
        <v>354443.63</v>
      </c>
      <c r="AP791" s="32">
        <v>356843.49</v>
      </c>
      <c r="AQ791" s="32">
        <v>359473.07</v>
      </c>
      <c r="AR791" s="32">
        <v>362690.15</v>
      </c>
      <c r="AS791" s="32">
        <v>365407.73</v>
      </c>
      <c r="AT791" s="32">
        <v>368641.85</v>
      </c>
      <c r="AU791" s="32">
        <v>371454.71</v>
      </c>
      <c r="AV791" s="32">
        <v>374341.3</v>
      </c>
      <c r="AW791" s="32">
        <v>377216.4</v>
      </c>
      <c r="AX791" s="32">
        <v>378065.5</v>
      </c>
      <c r="AY791" s="32">
        <v>378629.62</v>
      </c>
      <c r="AZ791" s="32">
        <v>378209.97</v>
      </c>
      <c r="BA791" s="32">
        <v>381677.6</v>
      </c>
      <c r="BB791" s="32">
        <v>384625.75</v>
      </c>
      <c r="BC791" s="32">
        <v>387713</v>
      </c>
      <c r="BD791" s="32">
        <v>391456.38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3" t="s">
        <v>2683</v>
      </c>
      <c r="C792" s="4" t="s">
        <v>2684</v>
      </c>
      <c r="D792" s="7" t="s">
        <v>159</v>
      </c>
      <c r="E792" s="7" t="s">
        <v>32</v>
      </c>
      <c r="F792" s="7" t="s">
        <v>160</v>
      </c>
      <c r="G792" s="7" t="e">
        <f t="shared" ca="1" si="31"/>
        <v>#NAME?</v>
      </c>
      <c r="H792" s="26" t="s">
        <v>161</v>
      </c>
      <c r="I792" s="26" t="s">
        <v>24</v>
      </c>
      <c r="J792" s="7" t="str">
        <f t="shared" si="33"/>
        <v>Não</v>
      </c>
      <c r="K792" s="27">
        <v>45124</v>
      </c>
      <c r="L792" s="27">
        <v>45513</v>
      </c>
      <c r="M792" s="7" t="s">
        <v>2685</v>
      </c>
      <c r="N792" s="28">
        <v>1.4E-2</v>
      </c>
      <c r="O792" s="7" t="s">
        <v>99</v>
      </c>
      <c r="P792" s="29">
        <v>0.1</v>
      </c>
      <c r="Q792" s="47"/>
      <c r="R792" s="47" t="s">
        <v>345</v>
      </c>
      <c r="S792" s="7" t="s">
        <v>163</v>
      </c>
      <c r="T792" s="7" t="s">
        <v>2686</v>
      </c>
      <c r="U792" s="7" t="s">
        <v>32</v>
      </c>
      <c r="V792" s="26" t="e">
        <f t="shared" ca="1" si="32"/>
        <v>#NAME?</v>
      </c>
      <c r="W792" s="7"/>
      <c r="X792" s="7"/>
      <c r="Y792" s="31" t="s">
        <v>279</v>
      </c>
      <c r="Z792" s="32"/>
      <c r="AA792" s="33">
        <v>45124</v>
      </c>
      <c r="AB792" s="34">
        <v>49075100005834</v>
      </c>
      <c r="AC792" s="32"/>
      <c r="AD792" s="32"/>
      <c r="AE792" s="32"/>
      <c r="AF792" s="32"/>
      <c r="AG792" s="32"/>
      <c r="AH792" s="32"/>
      <c r="AI792" s="32"/>
      <c r="AJ792" s="32"/>
      <c r="AK792" s="32">
        <v>0</v>
      </c>
      <c r="AL792" s="32">
        <v>401081.8</v>
      </c>
      <c r="AM792" s="32">
        <v>546504</v>
      </c>
      <c r="AN792" s="32">
        <v>608060.78</v>
      </c>
      <c r="AO792" s="32">
        <v>622970.52</v>
      </c>
      <c r="AP792" s="32">
        <v>647615.81999999995</v>
      </c>
      <c r="AQ792" s="32">
        <v>706869.86</v>
      </c>
      <c r="AR792" s="32">
        <v>713532.19</v>
      </c>
      <c r="AS792" s="32">
        <v>675253.15</v>
      </c>
      <c r="AT792" s="32">
        <v>686867.99</v>
      </c>
      <c r="AU792" s="32">
        <v>701714.16</v>
      </c>
      <c r="AV792" s="32">
        <v>723802.8</v>
      </c>
      <c r="AW792" s="32">
        <v>733123.7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3" t="s">
        <v>2687</v>
      </c>
      <c r="C793" s="4" t="s">
        <v>2688</v>
      </c>
      <c r="D793" s="7" t="s">
        <v>18</v>
      </c>
      <c r="E793" s="7" t="s">
        <v>42</v>
      </c>
      <c r="F793" s="7" t="s">
        <v>48</v>
      </c>
      <c r="G793" s="7" t="e">
        <f t="shared" ca="1" si="31"/>
        <v>#NAME?</v>
      </c>
      <c r="H793" s="26" t="s">
        <v>170</v>
      </c>
      <c r="I793" s="26" t="s">
        <v>24</v>
      </c>
      <c r="J793" s="7" t="str">
        <f t="shared" si="33"/>
        <v>Não</v>
      </c>
      <c r="K793" s="27">
        <v>45140</v>
      </c>
      <c r="L793" s="27"/>
      <c r="M793" s="7" t="s">
        <v>23</v>
      </c>
      <c r="N793" s="28">
        <v>0.01</v>
      </c>
      <c r="O793" s="7" t="s">
        <v>24</v>
      </c>
      <c r="P793" s="29">
        <v>0</v>
      </c>
      <c r="Q793" s="94"/>
      <c r="R793" s="94"/>
      <c r="S793" s="7" t="s">
        <v>163</v>
      </c>
      <c r="T793" s="7" t="s">
        <v>2689</v>
      </c>
      <c r="U793" s="7" t="s">
        <v>42</v>
      </c>
      <c r="V793" s="26" t="e">
        <f t="shared" ca="1" si="32"/>
        <v>#NAME?</v>
      </c>
      <c r="W793" s="7"/>
      <c r="X793" s="7"/>
      <c r="Y793" s="31" t="s">
        <v>279</v>
      </c>
      <c r="Z793" s="32"/>
      <c r="AA793" s="33">
        <v>45140</v>
      </c>
      <c r="AB793" s="34">
        <v>49075100006016</v>
      </c>
      <c r="AC793" s="32"/>
      <c r="AD793" s="32"/>
      <c r="AE793" s="32"/>
      <c r="AF793" s="32">
        <v>0</v>
      </c>
      <c r="AG793" s="32">
        <v>0</v>
      </c>
      <c r="AH793" s="32">
        <v>0</v>
      </c>
      <c r="AI793" s="32">
        <v>0</v>
      </c>
      <c r="AJ793" s="32">
        <v>0</v>
      </c>
      <c r="AK793" s="32">
        <v>0</v>
      </c>
      <c r="AL793" s="32">
        <v>0</v>
      </c>
      <c r="AM793" s="32">
        <v>201716.4</v>
      </c>
      <c r="AN793" s="32">
        <v>203447.67</v>
      </c>
      <c r="AO793" s="32">
        <v>205220.16</v>
      </c>
      <c r="AP793" s="32">
        <v>206722.52</v>
      </c>
      <c r="AQ793" s="32">
        <v>208336.6</v>
      </c>
      <c r="AR793" s="32">
        <v>210172.99</v>
      </c>
      <c r="AS793" s="32">
        <v>186046.01</v>
      </c>
      <c r="AT793" s="32">
        <v>187596.72</v>
      </c>
      <c r="AU793" s="32">
        <v>188257.1</v>
      </c>
      <c r="AV793" s="32">
        <v>189796.5</v>
      </c>
      <c r="AW793" s="32">
        <v>191336.6</v>
      </c>
      <c r="AX793" s="32">
        <v>193029.6</v>
      </c>
      <c r="AY793" s="32">
        <v>192759.99</v>
      </c>
      <c r="AZ793" s="32">
        <v>194177.21</v>
      </c>
      <c r="BA793" s="32">
        <v>195896.75</v>
      </c>
      <c r="BB793" s="32">
        <v>197447.62</v>
      </c>
      <c r="BC793" s="32">
        <v>199026.67</v>
      </c>
      <c r="BD793" s="32">
        <v>200932.62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14" t="s">
        <v>2690</v>
      </c>
      <c r="C794" s="4" t="s">
        <v>2691</v>
      </c>
      <c r="D794" s="7" t="s">
        <v>18</v>
      </c>
      <c r="E794" s="7" t="s">
        <v>19</v>
      </c>
      <c r="F794" s="7" t="s">
        <v>72</v>
      </c>
      <c r="G794" s="7" t="e">
        <f t="shared" ca="1" si="31"/>
        <v>#NAME?</v>
      </c>
      <c r="H794" s="26" t="s">
        <v>170</v>
      </c>
      <c r="I794" s="26" t="s">
        <v>24</v>
      </c>
      <c r="J794" s="7" t="str">
        <f t="shared" si="33"/>
        <v>Não</v>
      </c>
      <c r="K794" s="27">
        <v>45029</v>
      </c>
      <c r="L794" s="7"/>
      <c r="M794" s="7" t="s">
        <v>221</v>
      </c>
      <c r="N794" s="28">
        <v>1.4999999999999999E-2</v>
      </c>
      <c r="O794" s="7" t="s">
        <v>99</v>
      </c>
      <c r="P794" s="29">
        <v>0.1</v>
      </c>
      <c r="Q794" s="94"/>
      <c r="R794" s="94"/>
      <c r="S794" s="7" t="s">
        <v>163</v>
      </c>
      <c r="T794" s="7" t="s">
        <v>2692</v>
      </c>
      <c r="U794" s="7" t="s">
        <v>209</v>
      </c>
      <c r="V794" s="26" t="e">
        <f t="shared" ca="1" si="32"/>
        <v>#NAME?</v>
      </c>
      <c r="W794" s="7"/>
      <c r="X794" s="7"/>
      <c r="Y794" s="31" t="s">
        <v>165</v>
      </c>
      <c r="Z794" s="32"/>
      <c r="AA794" s="33">
        <v>45029</v>
      </c>
      <c r="AB794" s="34">
        <v>49075100009015</v>
      </c>
      <c r="AC794" s="32"/>
      <c r="AD794" s="32"/>
      <c r="AE794" s="32"/>
      <c r="AF794" s="32"/>
      <c r="AG794" s="32"/>
      <c r="AH794" s="32">
        <v>0</v>
      </c>
      <c r="AI794" s="32">
        <v>71165</v>
      </c>
      <c r="AJ794" s="32">
        <v>71927.97</v>
      </c>
      <c r="AK794" s="32">
        <v>74121.42</v>
      </c>
      <c r="AL794" s="32">
        <v>75419.210000000006</v>
      </c>
      <c r="AM794" s="32">
        <v>74772.62</v>
      </c>
      <c r="AN794" s="32">
        <v>74160.17</v>
      </c>
      <c r="AO794" s="32">
        <v>74366.7</v>
      </c>
      <c r="AP794" s="32">
        <v>75449.279999999999</v>
      </c>
      <c r="AQ794" s="32">
        <v>76863.179999999993</v>
      </c>
      <c r="AR794" s="32">
        <v>75769.16</v>
      </c>
      <c r="AS794" s="32">
        <v>76380.91</v>
      </c>
      <c r="AT794" s="32">
        <v>77206.92</v>
      </c>
      <c r="AU794" s="32">
        <v>76735.03</v>
      </c>
      <c r="AV794" s="32">
        <v>76733.320000000007</v>
      </c>
      <c r="AW794" s="32">
        <v>77164.11</v>
      </c>
      <c r="AX794" s="32">
        <v>78160.289999999994</v>
      </c>
      <c r="AY794" s="32">
        <v>78902.5</v>
      </c>
      <c r="AZ794" s="32">
        <v>78924.759999999995</v>
      </c>
      <c r="BA794" s="32">
        <v>78710.63</v>
      </c>
      <c r="BB794" s="32">
        <v>78565.67</v>
      </c>
      <c r="BC794" s="32">
        <v>78386.31</v>
      </c>
      <c r="BD794" s="32">
        <v>79469.23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2693</v>
      </c>
      <c r="C795" s="4" t="s">
        <v>2694</v>
      </c>
      <c r="D795" s="7" t="s">
        <v>18</v>
      </c>
      <c r="E795" s="7" t="s">
        <v>19</v>
      </c>
      <c r="F795" s="7" t="s">
        <v>20</v>
      </c>
      <c r="G795" s="7" t="e">
        <f t="shared" ca="1" si="31"/>
        <v>#NAME?</v>
      </c>
      <c r="H795" s="26" t="s">
        <v>179</v>
      </c>
      <c r="I795" s="26" t="s">
        <v>265</v>
      </c>
      <c r="J795" s="7" t="str">
        <f t="shared" si="33"/>
        <v>Não</v>
      </c>
      <c r="K795" s="27">
        <v>45163</v>
      </c>
      <c r="L795" s="27"/>
      <c r="M795" s="7" t="s">
        <v>23</v>
      </c>
      <c r="N795" s="28">
        <v>1.2E-2</v>
      </c>
      <c r="O795" s="7" t="s">
        <v>24</v>
      </c>
      <c r="P795" s="29">
        <v>0</v>
      </c>
      <c r="Q795" s="25"/>
      <c r="R795" s="30" t="s">
        <v>2695</v>
      </c>
      <c r="S795" s="7" t="s">
        <v>163</v>
      </c>
      <c r="T795" s="7" t="s">
        <v>2696</v>
      </c>
      <c r="U795" s="7" t="s">
        <v>209</v>
      </c>
      <c r="V795" s="26" t="e">
        <f t="shared" ca="1" si="32"/>
        <v>#NAME?</v>
      </c>
      <c r="W795" s="7"/>
      <c r="X795" s="7"/>
      <c r="Y795" s="31" t="s">
        <v>507</v>
      </c>
      <c r="Z795" s="32"/>
      <c r="AA795" s="33">
        <v>45163</v>
      </c>
      <c r="AB795" s="34">
        <v>49075100007683</v>
      </c>
      <c r="AC795" s="32"/>
      <c r="AD795" s="32"/>
      <c r="AE795" s="32"/>
      <c r="AF795" s="32"/>
      <c r="AG795" s="32"/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36758</v>
      </c>
      <c r="AO795" s="32">
        <v>30221.63</v>
      </c>
      <c r="AP795" s="32">
        <v>30342.95</v>
      </c>
      <c r="AQ795" s="32">
        <v>30573.89</v>
      </c>
      <c r="AR795" s="32">
        <v>30875.75</v>
      </c>
      <c r="AS795" s="32">
        <v>31157</v>
      </c>
      <c r="AT795" s="32">
        <v>31477.15</v>
      </c>
      <c r="AU795" s="32">
        <v>31753.35</v>
      </c>
      <c r="AV795" s="32">
        <v>773.03</v>
      </c>
      <c r="AW795" s="32">
        <v>33.700000000000003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2693</v>
      </c>
      <c r="C796" s="4" t="s">
        <v>2697</v>
      </c>
      <c r="D796" s="7" t="s">
        <v>18</v>
      </c>
      <c r="E796" s="7" t="s">
        <v>19</v>
      </c>
      <c r="F796" s="7" t="s">
        <v>20</v>
      </c>
      <c r="G796" s="7" t="e">
        <f t="shared" ca="1" si="31"/>
        <v>#NAME?</v>
      </c>
      <c r="H796" s="26" t="s">
        <v>170</v>
      </c>
      <c r="I796" s="26" t="s">
        <v>24</v>
      </c>
      <c r="J796" s="7" t="str">
        <f t="shared" si="33"/>
        <v>Não</v>
      </c>
      <c r="K796" s="27">
        <v>45163</v>
      </c>
      <c r="L796" s="27"/>
      <c r="M796" s="7" t="s">
        <v>221</v>
      </c>
      <c r="N796" s="28">
        <v>1.4999999999999999E-2</v>
      </c>
      <c r="O796" s="7" t="s">
        <v>99</v>
      </c>
      <c r="P796" s="29">
        <v>0.1</v>
      </c>
      <c r="Q796" s="94"/>
      <c r="R796" s="30" t="s">
        <v>2698</v>
      </c>
      <c r="S796" s="7" t="s">
        <v>163</v>
      </c>
      <c r="T796" s="7" t="s">
        <v>2696</v>
      </c>
      <c r="U796" s="7" t="s">
        <v>209</v>
      </c>
      <c r="V796" s="26" t="e">
        <f t="shared" ca="1" si="32"/>
        <v>#NAME?</v>
      </c>
      <c r="W796" s="7"/>
      <c r="X796" s="7"/>
      <c r="Y796" s="31" t="s">
        <v>165</v>
      </c>
      <c r="Z796" s="32"/>
      <c r="AA796" s="33">
        <v>45163</v>
      </c>
      <c r="AB796" s="34">
        <v>49075100011931</v>
      </c>
      <c r="AC796" s="32"/>
      <c r="AD796" s="32"/>
      <c r="AE796" s="32"/>
      <c r="AF796" s="32"/>
      <c r="AG796" s="32"/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178971.88</v>
      </c>
      <c r="AO796" s="32">
        <v>164836.78</v>
      </c>
      <c r="AP796" s="32">
        <v>168729.46</v>
      </c>
      <c r="AQ796" s="32">
        <v>171907.46</v>
      </c>
      <c r="AR796" s="32">
        <v>169526.39</v>
      </c>
      <c r="AS796" s="32">
        <v>170394.9</v>
      </c>
      <c r="AT796" s="32">
        <v>172384.33</v>
      </c>
      <c r="AU796" s="32">
        <v>171338.35</v>
      </c>
      <c r="AV796" s="32">
        <v>221939.4</v>
      </c>
      <c r="AW796" s="32">
        <v>224158.2</v>
      </c>
      <c r="AX796" s="32">
        <v>227157.9</v>
      </c>
      <c r="AY796" s="32">
        <v>329970.36</v>
      </c>
      <c r="AZ796" s="32">
        <v>329161.95</v>
      </c>
      <c r="BA796" s="32">
        <v>325929.99</v>
      </c>
      <c r="BB796" s="32">
        <v>564118.31000000006</v>
      </c>
      <c r="BC796" s="32">
        <v>563747.69999999995</v>
      </c>
      <c r="BD796" s="32">
        <v>759272.7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40" t="s">
        <v>2699</v>
      </c>
      <c r="C797" s="41" t="s">
        <v>2700</v>
      </c>
      <c r="D797" s="7" t="s">
        <v>57</v>
      </c>
      <c r="E797" s="7" t="s">
        <v>32</v>
      </c>
      <c r="F797" s="7" t="s">
        <v>423</v>
      </c>
      <c r="G797" s="7" t="e">
        <f t="shared" ca="1" si="31"/>
        <v>#NAME?</v>
      </c>
      <c r="H797" s="26" t="s">
        <v>170</v>
      </c>
      <c r="I797" s="26" t="s">
        <v>24</v>
      </c>
      <c r="J797" s="7" t="str">
        <f t="shared" si="33"/>
        <v>Sim</v>
      </c>
      <c r="K797" s="27">
        <v>45386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39" t="s">
        <v>2701</v>
      </c>
      <c r="R797" s="30"/>
      <c r="S797" s="7" t="s">
        <v>163</v>
      </c>
      <c r="T797" s="12" t="s">
        <v>2702</v>
      </c>
      <c r="U797" s="7" t="s">
        <v>32</v>
      </c>
      <c r="V797" s="26" t="e">
        <f t="shared" ca="1" si="32"/>
        <v>#NAME?</v>
      </c>
      <c r="W797" s="7"/>
      <c r="X797" s="7"/>
      <c r="Y797" s="31" t="s">
        <v>165</v>
      </c>
      <c r="Z797" s="32"/>
      <c r="AA797" s="33">
        <v>45386</v>
      </c>
      <c r="AB797" s="34">
        <v>49075100014167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>
        <v>228292.15</v>
      </c>
      <c r="AV797" s="32">
        <v>219970</v>
      </c>
      <c r="AW797" s="32">
        <v>221804.9</v>
      </c>
      <c r="AX797" s="32">
        <v>454263.9</v>
      </c>
      <c r="AY797" s="32">
        <v>1374452.33</v>
      </c>
      <c r="AZ797" s="32">
        <v>1333132.45</v>
      </c>
      <c r="BA797" s="32">
        <v>1264389.94</v>
      </c>
      <c r="BB797" s="32">
        <v>1348433.49</v>
      </c>
      <c r="BC797" s="32">
        <v>1814336.9</v>
      </c>
      <c r="BD797" s="32">
        <v>1887980.51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14" t="s">
        <v>2703</v>
      </c>
      <c r="C798" s="4" t="s">
        <v>2704</v>
      </c>
      <c r="D798" s="7" t="s">
        <v>18</v>
      </c>
      <c r="E798" s="7" t="s">
        <v>42</v>
      </c>
      <c r="F798" s="7" t="s">
        <v>308</v>
      </c>
      <c r="G798" s="7" t="e">
        <f t="shared" ca="1" si="31"/>
        <v>#NAME?</v>
      </c>
      <c r="H798" s="26" t="s">
        <v>179</v>
      </c>
      <c r="I798" s="26" t="s">
        <v>245</v>
      </c>
      <c r="J798" s="7" t="str">
        <f t="shared" si="33"/>
        <v>Não</v>
      </c>
      <c r="K798" s="27">
        <v>45063</v>
      </c>
      <c r="L798" s="7"/>
      <c r="M798" s="7" t="s">
        <v>23</v>
      </c>
      <c r="N798" s="28">
        <v>1.2E-2</v>
      </c>
      <c r="O798" s="7" t="s">
        <v>24</v>
      </c>
      <c r="P798" s="29">
        <v>0</v>
      </c>
      <c r="Q798" s="94"/>
      <c r="R798" s="94"/>
      <c r="S798" s="7" t="s">
        <v>163</v>
      </c>
      <c r="T798" s="7" t="s">
        <v>2705</v>
      </c>
      <c r="U798" s="7" t="s">
        <v>42</v>
      </c>
      <c r="V798" s="26" t="e">
        <f t="shared" ca="1" si="32"/>
        <v>#NAME?</v>
      </c>
      <c r="W798" s="7"/>
      <c r="X798" s="7"/>
      <c r="Y798" s="31" t="s">
        <v>165</v>
      </c>
      <c r="Z798" s="32"/>
      <c r="AA798" s="33">
        <v>45063</v>
      </c>
      <c r="AB798" s="34">
        <v>49075100011941</v>
      </c>
      <c r="AC798" s="32"/>
      <c r="AD798" s="32"/>
      <c r="AE798" s="32"/>
      <c r="AF798" s="32"/>
      <c r="AG798" s="32"/>
      <c r="AH798" s="32">
        <v>0</v>
      </c>
      <c r="AI798" s="32">
        <v>0</v>
      </c>
      <c r="AJ798" s="32">
        <v>44467.040000000001</v>
      </c>
      <c r="AK798" s="32">
        <v>8.4499999999999993</v>
      </c>
      <c r="AL798" s="32">
        <v>0</v>
      </c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42" t="s">
        <v>2706</v>
      </c>
      <c r="C799" s="43" t="s">
        <v>2707</v>
      </c>
      <c r="D799" s="7" t="s">
        <v>18</v>
      </c>
      <c r="E799" s="7" t="s">
        <v>19</v>
      </c>
      <c r="F799" s="7" t="s">
        <v>72</v>
      </c>
      <c r="G799" s="7" t="e">
        <f t="shared" ca="1" si="31"/>
        <v>#NAME?</v>
      </c>
      <c r="H799" s="26" t="s">
        <v>170</v>
      </c>
      <c r="I799" s="26" t="s">
        <v>24</v>
      </c>
      <c r="J799" s="7" t="str">
        <f t="shared" si="33"/>
        <v>Não</v>
      </c>
      <c r="K799" s="27">
        <v>45271</v>
      </c>
      <c r="L799" s="7"/>
      <c r="M799" s="9" t="s">
        <v>98</v>
      </c>
      <c r="N799" s="28">
        <v>1.2E-2</v>
      </c>
      <c r="O799" s="6" t="s">
        <v>99</v>
      </c>
      <c r="P799" s="29">
        <v>0.1</v>
      </c>
      <c r="Q799" s="94"/>
      <c r="R799" s="94"/>
      <c r="S799" s="7" t="s">
        <v>163</v>
      </c>
      <c r="T799" s="7" t="s">
        <v>2708</v>
      </c>
      <c r="U799" s="7" t="s">
        <v>77</v>
      </c>
      <c r="V799" s="26" t="e">
        <f t="shared" ca="1" si="32"/>
        <v>#NAME?</v>
      </c>
      <c r="W799" s="7"/>
      <c r="X799" s="7"/>
      <c r="Y799" s="31" t="s">
        <v>165</v>
      </c>
      <c r="Z799" s="32"/>
      <c r="AA799" s="33">
        <v>45271</v>
      </c>
      <c r="AB799" s="34">
        <v>49075100013047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>
        <v>241127.73</v>
      </c>
      <c r="AR799" s="32">
        <v>240868.5</v>
      </c>
      <c r="AS799" s="32">
        <v>242741.27</v>
      </c>
      <c r="AT799" s="32">
        <v>194411.18</v>
      </c>
      <c r="AU799" s="32">
        <v>194120.7</v>
      </c>
      <c r="AV799" s="32">
        <v>133418.20000000001</v>
      </c>
      <c r="AW799" s="32">
        <v>134270.79999999999</v>
      </c>
      <c r="AX799" s="32">
        <v>99815.35</v>
      </c>
      <c r="AY799" s="32">
        <v>100728.06</v>
      </c>
      <c r="AZ799" s="32">
        <v>101128.31</v>
      </c>
      <c r="BA799" s="32">
        <v>40321.1</v>
      </c>
      <c r="BB799" s="32">
        <v>40319.33</v>
      </c>
      <c r="BC799" s="32">
        <v>40499.49</v>
      </c>
      <c r="BD799" s="32">
        <v>40868.79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3" t="s">
        <v>2709</v>
      </c>
      <c r="C800" s="4" t="s">
        <v>2710</v>
      </c>
      <c r="D800" s="7" t="s">
        <v>18</v>
      </c>
      <c r="E800" s="7" t="s">
        <v>32</v>
      </c>
      <c r="F800" s="7" t="s">
        <v>409</v>
      </c>
      <c r="G800" s="7" t="e">
        <f t="shared" ca="1" si="31"/>
        <v>#NAME?</v>
      </c>
      <c r="H800" s="26" t="s">
        <v>179</v>
      </c>
      <c r="I800" s="26" t="s">
        <v>245</v>
      </c>
      <c r="J800" s="7" t="str">
        <f t="shared" si="33"/>
        <v>Não</v>
      </c>
      <c r="K800" s="27">
        <v>45163</v>
      </c>
      <c r="L800" s="27"/>
      <c r="M800" s="7" t="s">
        <v>190</v>
      </c>
      <c r="N800" s="28">
        <v>0</v>
      </c>
      <c r="O800" s="7" t="s">
        <v>24</v>
      </c>
      <c r="P800" s="29">
        <v>0</v>
      </c>
      <c r="Q800" s="47"/>
      <c r="R800" s="47"/>
      <c r="S800" s="7" t="s">
        <v>163</v>
      </c>
      <c r="T800" s="7" t="s">
        <v>2711</v>
      </c>
      <c r="U800" s="7" t="s">
        <v>32</v>
      </c>
      <c r="V800" s="26" t="e">
        <f t="shared" ca="1" si="32"/>
        <v>#NAME?</v>
      </c>
      <c r="W800" s="7"/>
      <c r="X800" s="7"/>
      <c r="Y800" s="31" t="s">
        <v>165</v>
      </c>
      <c r="Z800" s="32"/>
      <c r="AA800" s="33">
        <v>45163</v>
      </c>
      <c r="AB800" s="34">
        <v>49075100011966</v>
      </c>
      <c r="AC800" s="32"/>
      <c r="AD800" s="32"/>
      <c r="AE800" s="32"/>
      <c r="AF800" s="32"/>
      <c r="AG800" s="32"/>
      <c r="AH800" s="32"/>
      <c r="AI800" s="32">
        <v>0</v>
      </c>
      <c r="AJ800" s="32">
        <v>0</v>
      </c>
      <c r="AK800" s="32">
        <v>0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2709</v>
      </c>
      <c r="C801" s="4" t="s">
        <v>2712</v>
      </c>
      <c r="D801" s="7" t="s">
        <v>18</v>
      </c>
      <c r="E801" s="7" t="s">
        <v>32</v>
      </c>
      <c r="F801" s="7" t="s">
        <v>409</v>
      </c>
      <c r="G801" s="7" t="e">
        <f t="shared" ca="1" si="31"/>
        <v>#NAME?</v>
      </c>
      <c r="H801" s="26" t="s">
        <v>179</v>
      </c>
      <c r="I801" s="26" t="s">
        <v>245</v>
      </c>
      <c r="J801" s="7" t="str">
        <f t="shared" si="33"/>
        <v>Não</v>
      </c>
      <c r="K801" s="27">
        <v>45163</v>
      </c>
      <c r="L801" s="27"/>
      <c r="M801" s="7" t="s">
        <v>190</v>
      </c>
      <c r="N801" s="28">
        <v>0</v>
      </c>
      <c r="O801" s="7" t="s">
        <v>24</v>
      </c>
      <c r="P801" s="29">
        <v>0</v>
      </c>
      <c r="Q801" s="47"/>
      <c r="R801" s="47"/>
      <c r="S801" s="7" t="s">
        <v>163</v>
      </c>
      <c r="T801" s="7" t="s">
        <v>2711</v>
      </c>
      <c r="U801" s="7" t="s">
        <v>32</v>
      </c>
      <c r="V801" s="26" t="e">
        <f t="shared" ca="1" si="32"/>
        <v>#NAME?</v>
      </c>
      <c r="W801" s="7"/>
      <c r="X801" s="7"/>
      <c r="Y801" s="31" t="s">
        <v>165</v>
      </c>
      <c r="Z801" s="32"/>
      <c r="AA801" s="33">
        <v>45163</v>
      </c>
      <c r="AB801" s="34">
        <v>49075100011974</v>
      </c>
      <c r="AC801" s="32"/>
      <c r="AD801" s="32"/>
      <c r="AE801" s="32"/>
      <c r="AF801" s="32"/>
      <c r="AG801" s="32"/>
      <c r="AH801" s="32"/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2709</v>
      </c>
      <c r="C802" s="4" t="s">
        <v>2713</v>
      </c>
      <c r="D802" s="7" t="s">
        <v>18</v>
      </c>
      <c r="E802" s="7" t="s">
        <v>32</v>
      </c>
      <c r="F802" s="7" t="s">
        <v>409</v>
      </c>
      <c r="G802" s="7" t="e">
        <f t="shared" ca="1" si="31"/>
        <v>#NAME?</v>
      </c>
      <c r="H802" s="26" t="s">
        <v>179</v>
      </c>
      <c r="I802" s="26" t="s">
        <v>180</v>
      </c>
      <c r="J802" s="7" t="str">
        <f t="shared" si="33"/>
        <v>Não</v>
      </c>
      <c r="K802" s="27">
        <v>45163</v>
      </c>
      <c r="L802" s="27"/>
      <c r="M802" s="7" t="s">
        <v>23</v>
      </c>
      <c r="N802" s="28">
        <v>1.2E-2</v>
      </c>
      <c r="O802" s="7" t="s">
        <v>24</v>
      </c>
      <c r="P802" s="29">
        <v>0</v>
      </c>
      <c r="Q802" s="47"/>
      <c r="R802" s="47"/>
      <c r="S802" s="7" t="s">
        <v>163</v>
      </c>
      <c r="T802" s="7" t="s">
        <v>2711</v>
      </c>
      <c r="U802" s="7" t="s">
        <v>32</v>
      </c>
      <c r="V802" s="26" t="e">
        <f t="shared" ca="1" si="32"/>
        <v>#NAME?</v>
      </c>
      <c r="W802" s="7"/>
      <c r="X802" s="7"/>
      <c r="Y802" s="31" t="s">
        <v>165</v>
      </c>
      <c r="Z802" s="32"/>
      <c r="AA802" s="33">
        <v>45163</v>
      </c>
      <c r="AB802" s="34">
        <v>49075100011958</v>
      </c>
      <c r="AC802" s="32"/>
      <c r="AD802" s="32"/>
      <c r="AE802" s="32"/>
      <c r="AF802" s="32"/>
      <c r="AG802" s="32"/>
      <c r="AH802" s="32"/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2714</v>
      </c>
      <c r="C803" s="4" t="s">
        <v>2715</v>
      </c>
      <c r="D803" s="7" t="s">
        <v>18</v>
      </c>
      <c r="E803" s="7" t="s">
        <v>32</v>
      </c>
      <c r="F803" s="7" t="s">
        <v>409</v>
      </c>
      <c r="G803" s="7" t="e">
        <f t="shared" ca="1" si="31"/>
        <v>#NAME?</v>
      </c>
      <c r="H803" s="26" t="s">
        <v>179</v>
      </c>
      <c r="I803" s="26" t="s">
        <v>265</v>
      </c>
      <c r="J803" s="7" t="str">
        <f t="shared" si="33"/>
        <v>Não</v>
      </c>
      <c r="K803" s="27">
        <v>44973</v>
      </c>
      <c r="L803" s="7"/>
      <c r="M803" s="7" t="s">
        <v>190</v>
      </c>
      <c r="N803" s="28">
        <v>0</v>
      </c>
      <c r="O803" s="7" t="s">
        <v>24</v>
      </c>
      <c r="P803" s="29">
        <v>0</v>
      </c>
      <c r="Q803" s="30"/>
      <c r="R803" s="30" t="s">
        <v>791</v>
      </c>
      <c r="S803" s="7" t="s">
        <v>163</v>
      </c>
      <c r="T803" s="7" t="s">
        <v>2716</v>
      </c>
      <c r="U803" s="7" t="s">
        <v>32</v>
      </c>
      <c r="V803" s="26" t="e">
        <f t="shared" ca="1" si="32"/>
        <v>#NAME?</v>
      </c>
      <c r="W803" s="7"/>
      <c r="X803" s="7"/>
      <c r="Y803" s="31" t="s">
        <v>165</v>
      </c>
      <c r="Z803" s="32"/>
      <c r="AA803" s="33">
        <v>44973</v>
      </c>
      <c r="AB803" s="34">
        <v>49075100003955</v>
      </c>
      <c r="AC803" s="32"/>
      <c r="AD803" s="32"/>
      <c r="AE803" s="32"/>
      <c r="AF803" s="32">
        <v>0</v>
      </c>
      <c r="AG803" s="32">
        <v>42071.82</v>
      </c>
      <c r="AH803" s="32">
        <v>48573.21</v>
      </c>
      <c r="AI803" s="32">
        <v>48813.34</v>
      </c>
      <c r="AJ803" s="32">
        <v>49815.46</v>
      </c>
      <c r="AK803" s="32">
        <v>50614.22</v>
      </c>
      <c r="AL803" s="32">
        <v>50918.73</v>
      </c>
      <c r="AM803" s="32">
        <v>50738.19</v>
      </c>
      <c r="AN803" s="32">
        <v>50628.89</v>
      </c>
      <c r="AO803" s="32">
        <v>50584.61</v>
      </c>
      <c r="AP803" s="32">
        <v>51127.98</v>
      </c>
      <c r="AQ803" s="32">
        <v>65685.149999999994</v>
      </c>
      <c r="AR803" s="32">
        <v>65122.87</v>
      </c>
      <c r="AS803" s="32">
        <v>65731.06</v>
      </c>
      <c r="AT803" s="32">
        <v>66405.759999999995</v>
      </c>
      <c r="AU803" s="32">
        <v>65968.55</v>
      </c>
      <c r="AV803" s="32">
        <v>66348.039999999994</v>
      </c>
      <c r="AW803" s="32">
        <v>66900.44</v>
      </c>
      <c r="AX803" s="32">
        <v>67510.97</v>
      </c>
      <c r="AY803" s="32">
        <v>68106.210000000006</v>
      </c>
      <c r="AZ803" s="32">
        <v>68631.539999999994</v>
      </c>
      <c r="BA803" s="32">
        <v>69291.75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40" t="s">
        <v>2717</v>
      </c>
      <c r="C804" s="41" t="s">
        <v>2718</v>
      </c>
      <c r="D804" s="7" t="s">
        <v>57</v>
      </c>
      <c r="E804" s="7" t="s">
        <v>32</v>
      </c>
      <c r="F804" s="7" t="s">
        <v>175</v>
      </c>
      <c r="G804" s="7" t="e">
        <f t="shared" ca="1" si="31"/>
        <v>#NAME?</v>
      </c>
      <c r="H804" s="26" t="s">
        <v>170</v>
      </c>
      <c r="I804" s="26" t="s">
        <v>24</v>
      </c>
      <c r="J804" s="7" t="str">
        <f t="shared" si="33"/>
        <v>Não</v>
      </c>
      <c r="K804" s="27">
        <v>45419</v>
      </c>
      <c r="L804" s="7"/>
      <c r="M804" s="7" t="s">
        <v>98</v>
      </c>
      <c r="N804" s="28">
        <v>1.2E-2</v>
      </c>
      <c r="O804" s="7" t="s">
        <v>99</v>
      </c>
      <c r="P804" s="29">
        <v>0.1</v>
      </c>
      <c r="Q804" s="94"/>
      <c r="R804" s="30"/>
      <c r="S804" s="7" t="s">
        <v>163</v>
      </c>
      <c r="T804" s="12" t="s">
        <v>2719</v>
      </c>
      <c r="U804" s="7" t="s">
        <v>32</v>
      </c>
      <c r="V804" s="26" t="e">
        <f t="shared" ca="1" si="32"/>
        <v>#NAME?</v>
      </c>
      <c r="W804" s="7"/>
      <c r="X804" s="7" t="s">
        <v>26</v>
      </c>
      <c r="Y804" s="31" t="s">
        <v>165</v>
      </c>
      <c r="Z804" s="32"/>
      <c r="AA804" s="33">
        <v>45419</v>
      </c>
      <c r="AB804" s="34">
        <v>49075100014604</v>
      </c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>
        <v>54918.28</v>
      </c>
      <c r="AW804" s="32">
        <v>55291.74</v>
      </c>
      <c r="AX804" s="32">
        <v>57115.53</v>
      </c>
      <c r="AY804" s="32">
        <v>59656.86</v>
      </c>
      <c r="AZ804" s="32">
        <v>59166.14</v>
      </c>
      <c r="BA804" s="32">
        <v>59208.800000000003</v>
      </c>
      <c r="BB804" s="32">
        <v>59375.22</v>
      </c>
      <c r="BC804" s="32">
        <v>59785.06</v>
      </c>
      <c r="BD804" s="32">
        <v>60266.64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14" t="s">
        <v>2720</v>
      </c>
      <c r="C805" s="4" t="s">
        <v>2721</v>
      </c>
      <c r="D805" s="7" t="s">
        <v>18</v>
      </c>
      <c r="E805" s="7" t="s">
        <v>42</v>
      </c>
      <c r="F805" s="7" t="s">
        <v>48</v>
      </c>
      <c r="G805" s="7" t="e">
        <f t="shared" ca="1" si="31"/>
        <v>#NAME?</v>
      </c>
      <c r="H805" s="26" t="s">
        <v>179</v>
      </c>
      <c r="I805" s="26" t="s">
        <v>180</v>
      </c>
      <c r="J805" s="7" t="str">
        <f t="shared" si="33"/>
        <v>Não</v>
      </c>
      <c r="K805" s="27">
        <v>45015</v>
      </c>
      <c r="L805" s="7"/>
      <c r="M805" s="7" t="s">
        <v>23</v>
      </c>
      <c r="N805" s="28">
        <v>1.2E-2</v>
      </c>
      <c r="O805" s="7" t="s">
        <v>24</v>
      </c>
      <c r="P805" s="29">
        <v>0</v>
      </c>
      <c r="Q805" s="94"/>
      <c r="R805" s="94"/>
      <c r="S805" s="7" t="s">
        <v>163</v>
      </c>
      <c r="T805" s="7" t="s">
        <v>2722</v>
      </c>
      <c r="U805" s="7" t="s">
        <v>32</v>
      </c>
      <c r="V805" s="26" t="e">
        <f t="shared" ca="1" si="32"/>
        <v>#NAME?</v>
      </c>
      <c r="W805" s="7"/>
      <c r="X805" s="7"/>
      <c r="Y805" s="31" t="s">
        <v>165</v>
      </c>
      <c r="Z805" s="32"/>
      <c r="AA805" s="33">
        <v>45015</v>
      </c>
      <c r="AB805" s="34">
        <v>49075100006784</v>
      </c>
      <c r="AC805" s="32"/>
      <c r="AD805" s="32"/>
      <c r="AE805" s="32"/>
      <c r="AF805" s="32"/>
      <c r="AG805" s="32"/>
      <c r="AH805" s="32">
        <v>160000</v>
      </c>
      <c r="AI805" s="32">
        <v>272043.36</v>
      </c>
      <c r="AJ805" s="32">
        <v>274010.13</v>
      </c>
      <c r="AK805" s="32">
        <v>276251.33</v>
      </c>
      <c r="AL805" s="32">
        <v>136932.44</v>
      </c>
      <c r="AM805" s="32">
        <v>122936.31</v>
      </c>
      <c r="AN805" s="32">
        <v>100114.2</v>
      </c>
      <c r="AO805" s="32">
        <v>94902.41</v>
      </c>
      <c r="AP805" s="32">
        <v>71309.039999999994</v>
      </c>
      <c r="AQ805" s="32">
        <v>61725.21</v>
      </c>
      <c r="AR805" s="32">
        <v>36465.339999999997</v>
      </c>
      <c r="AS805" s="32">
        <v>36133.910000000003</v>
      </c>
      <c r="AT805" s="32">
        <v>30358.37</v>
      </c>
      <c r="AU805" s="32">
        <v>10091.780000000001</v>
      </c>
      <c r="AV805" s="32">
        <v>7146.44</v>
      </c>
      <c r="AW805" s="32">
        <v>10003.969999999999</v>
      </c>
      <c r="AX805" s="32">
        <v>10086.67</v>
      </c>
      <c r="AY805" s="32">
        <v>12164.22</v>
      </c>
      <c r="AZ805" s="32">
        <v>2107.56</v>
      </c>
      <c r="BA805" s="32">
        <v>0</v>
      </c>
      <c r="BB805" s="32">
        <v>0</v>
      </c>
      <c r="BC805" s="32">
        <v>1.1200000000000001</v>
      </c>
      <c r="BD805" s="32">
        <v>1.1200000000000001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3" t="s">
        <v>2723</v>
      </c>
      <c r="C806" s="4" t="s">
        <v>2724</v>
      </c>
      <c r="D806" s="7" t="s">
        <v>159</v>
      </c>
      <c r="E806" s="7" t="s">
        <v>32</v>
      </c>
      <c r="F806" s="7" t="s">
        <v>226</v>
      </c>
      <c r="G806" s="7" t="e">
        <f t="shared" ca="1" si="31"/>
        <v>#NAME?</v>
      </c>
      <c r="H806" s="26" t="s">
        <v>179</v>
      </c>
      <c r="I806" s="26" t="s">
        <v>205</v>
      </c>
      <c r="J806" s="7" t="str">
        <f t="shared" si="33"/>
        <v>Sim</v>
      </c>
      <c r="K806" s="27">
        <v>45279</v>
      </c>
      <c r="L806" s="7"/>
      <c r="M806" s="7" t="s">
        <v>227</v>
      </c>
      <c r="N806" s="28">
        <v>3.0000000000000001E-3</v>
      </c>
      <c r="O806" s="7" t="s">
        <v>24</v>
      </c>
      <c r="P806" s="29">
        <v>0</v>
      </c>
      <c r="Q806" s="39" t="s">
        <v>2725</v>
      </c>
      <c r="R806" s="94"/>
      <c r="S806" s="7" t="s">
        <v>163</v>
      </c>
      <c r="T806" s="7" t="s">
        <v>2726</v>
      </c>
      <c r="U806" s="7" t="s">
        <v>230</v>
      </c>
      <c r="V806" s="26" t="e">
        <f t="shared" ca="1" si="32"/>
        <v>#NAME?</v>
      </c>
      <c r="W806" s="7"/>
      <c r="X806" s="7"/>
      <c r="Y806" s="31" t="s">
        <v>165</v>
      </c>
      <c r="Z806" s="32"/>
      <c r="AA806" s="33">
        <v>45279</v>
      </c>
      <c r="AB806" s="34">
        <v>49075100013489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155014.6</v>
      </c>
      <c r="AR806" s="32">
        <v>209411.61</v>
      </c>
      <c r="AS806" s="32">
        <v>2482.92</v>
      </c>
      <c r="AT806" s="32">
        <v>2503.58</v>
      </c>
      <c r="AU806" s="32">
        <v>2525.5100000000002</v>
      </c>
      <c r="AV806" s="32">
        <v>2534.64</v>
      </c>
      <c r="AW806" s="32">
        <v>12092.46</v>
      </c>
      <c r="AX806" s="32">
        <v>271419.8</v>
      </c>
      <c r="AY806" s="32">
        <v>344248.03</v>
      </c>
      <c r="AZ806" s="32">
        <v>301856.5</v>
      </c>
      <c r="BA806" s="32">
        <v>849047.07</v>
      </c>
      <c r="BB806" s="32">
        <v>824833.77</v>
      </c>
      <c r="BC806" s="32">
        <v>811545.65</v>
      </c>
      <c r="BD806" s="32">
        <v>792676.52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2727</v>
      </c>
      <c r="C807" s="4" t="s">
        <v>2728</v>
      </c>
      <c r="D807" s="7" t="s">
        <v>18</v>
      </c>
      <c r="E807" s="7" t="s">
        <v>32</v>
      </c>
      <c r="F807" s="7" t="s">
        <v>2729</v>
      </c>
      <c r="G807" s="7" t="e">
        <f t="shared" ca="1" si="31"/>
        <v>#NAME?</v>
      </c>
      <c r="H807" s="26" t="s">
        <v>179</v>
      </c>
      <c r="I807" s="26" t="s">
        <v>245</v>
      </c>
      <c r="J807" s="7" t="str">
        <f t="shared" si="33"/>
        <v>Não</v>
      </c>
      <c r="K807" s="27">
        <v>44998</v>
      </c>
      <c r="L807" s="7"/>
      <c r="M807" s="7" t="s">
        <v>381</v>
      </c>
      <c r="N807" s="28">
        <v>1.9E-2</v>
      </c>
      <c r="O807" s="7" t="s">
        <v>99</v>
      </c>
      <c r="P807" s="29">
        <v>0.2</v>
      </c>
      <c r="Q807" s="94"/>
      <c r="R807" s="94"/>
      <c r="S807" s="7" t="s">
        <v>163</v>
      </c>
      <c r="T807" s="7" t="s">
        <v>2730</v>
      </c>
      <c r="U807" s="7" t="s">
        <v>32</v>
      </c>
      <c r="V807" s="26" t="e">
        <f t="shared" ca="1" si="32"/>
        <v>#NAME?</v>
      </c>
      <c r="W807" s="7"/>
      <c r="X807" s="7"/>
      <c r="Y807" s="31" t="s">
        <v>165</v>
      </c>
      <c r="Z807" s="32"/>
      <c r="AA807" s="33">
        <v>44998</v>
      </c>
      <c r="AB807" s="34">
        <v>49075100009562</v>
      </c>
      <c r="AC807" s="32"/>
      <c r="AD807" s="32"/>
      <c r="AE807" s="32"/>
      <c r="AF807" s="32"/>
      <c r="AG807" s="32">
        <v>0</v>
      </c>
      <c r="AH807" s="32">
        <v>49617.77</v>
      </c>
      <c r="AI807" s="32">
        <v>49918.83</v>
      </c>
      <c r="AJ807" s="32">
        <v>26661.75</v>
      </c>
      <c r="AK807" s="32">
        <v>50.26</v>
      </c>
      <c r="AL807" s="32">
        <v>50.26</v>
      </c>
      <c r="AM807" s="32">
        <v>50.26</v>
      </c>
      <c r="AN807" s="32">
        <v>50.26</v>
      </c>
      <c r="AO807" s="32">
        <v>50.26</v>
      </c>
      <c r="AP807" s="32">
        <v>50.26</v>
      </c>
      <c r="AQ807" s="32">
        <v>50.26</v>
      </c>
      <c r="AR807" s="32">
        <v>50.26</v>
      </c>
      <c r="AS807" s="32">
        <v>50.26</v>
      </c>
      <c r="AT807" s="32">
        <v>50.26</v>
      </c>
      <c r="AU807" s="32">
        <v>902.31</v>
      </c>
      <c r="AV807" s="32">
        <v>902.31</v>
      </c>
      <c r="AW807" s="32">
        <v>902.31</v>
      </c>
      <c r="AX807" s="32">
        <v>902.31</v>
      </c>
      <c r="AY807" s="32">
        <v>902.31</v>
      </c>
      <c r="AZ807" s="32">
        <v>902.31</v>
      </c>
      <c r="BA807" s="32">
        <v>902.31</v>
      </c>
      <c r="BB807" s="32">
        <v>902.31</v>
      </c>
      <c r="BC807" s="32">
        <v>902.31</v>
      </c>
      <c r="BD807" s="32">
        <v>902.31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2731</v>
      </c>
      <c r="C808" s="4" t="s">
        <v>2732</v>
      </c>
      <c r="D808" s="7" t="s">
        <v>18</v>
      </c>
      <c r="E808" s="7" t="s">
        <v>42</v>
      </c>
      <c r="F808" s="7" t="s">
        <v>48</v>
      </c>
      <c r="G808" s="7" t="e">
        <f t="shared" ca="1" si="31"/>
        <v>#NAME?</v>
      </c>
      <c r="H808" s="26" t="s">
        <v>179</v>
      </c>
      <c r="I808" s="26" t="s">
        <v>180</v>
      </c>
      <c r="J808" s="7" t="str">
        <f t="shared" si="33"/>
        <v>Não</v>
      </c>
      <c r="K808" s="27">
        <v>45163</v>
      </c>
      <c r="L808" s="27"/>
      <c r="M808" s="7" t="s">
        <v>23</v>
      </c>
      <c r="N808" s="28">
        <v>1.2E-2</v>
      </c>
      <c r="O808" s="7" t="s">
        <v>24</v>
      </c>
      <c r="P808" s="29">
        <v>0</v>
      </c>
      <c r="Q808" s="94"/>
      <c r="R808" s="94"/>
      <c r="S808" s="7" t="s">
        <v>163</v>
      </c>
      <c r="T808" s="7" t="s">
        <v>2733</v>
      </c>
      <c r="U808" s="7" t="s">
        <v>42</v>
      </c>
      <c r="V808" s="26" t="e">
        <f t="shared" ca="1" si="32"/>
        <v>#NAME?</v>
      </c>
      <c r="W808" s="7"/>
      <c r="X808" s="7"/>
      <c r="Y808" s="31" t="s">
        <v>165</v>
      </c>
      <c r="Z808" s="32"/>
      <c r="AA808" s="33">
        <v>45163</v>
      </c>
      <c r="AB808" s="34">
        <v>49075100011982</v>
      </c>
      <c r="AC808" s="32"/>
      <c r="AD808" s="32"/>
      <c r="AE808" s="32"/>
      <c r="AF808" s="32"/>
      <c r="AG808" s="32"/>
      <c r="AH808" s="32"/>
      <c r="AI808" s="32"/>
      <c r="AJ808" s="32"/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3" t="s">
        <v>2734</v>
      </c>
      <c r="C809" s="4" t="s">
        <v>2735</v>
      </c>
      <c r="D809" s="7" t="s">
        <v>18</v>
      </c>
      <c r="E809" s="7" t="s">
        <v>32</v>
      </c>
      <c r="F809" s="7" t="s">
        <v>255</v>
      </c>
      <c r="G809" s="7" t="e">
        <f t="shared" ca="1" si="31"/>
        <v>#NAME?</v>
      </c>
      <c r="H809" s="26" t="s">
        <v>170</v>
      </c>
      <c r="I809" s="26" t="s">
        <v>24</v>
      </c>
      <c r="J809" s="7" t="str">
        <f t="shared" si="33"/>
        <v>Não</v>
      </c>
      <c r="K809" s="27">
        <v>45048</v>
      </c>
      <c r="L809" s="7"/>
      <c r="M809" s="7" t="s">
        <v>23</v>
      </c>
      <c r="N809" s="28">
        <v>1.2E-2</v>
      </c>
      <c r="O809" s="7" t="s">
        <v>24</v>
      </c>
      <c r="P809" s="29">
        <v>0</v>
      </c>
      <c r="Q809" s="94"/>
      <c r="R809" s="94"/>
      <c r="S809" s="7" t="s">
        <v>163</v>
      </c>
      <c r="T809" s="7" t="s">
        <v>2736</v>
      </c>
      <c r="U809" s="7" t="s">
        <v>32</v>
      </c>
      <c r="V809" s="26" t="e">
        <f t="shared" ca="1" si="32"/>
        <v>#NAME?</v>
      </c>
      <c r="W809" s="7"/>
      <c r="X809" s="7"/>
      <c r="Y809" s="31" t="s">
        <v>165</v>
      </c>
      <c r="Z809" s="32"/>
      <c r="AA809" s="33">
        <v>45048</v>
      </c>
      <c r="AB809" s="34">
        <v>49075100007251</v>
      </c>
      <c r="AC809" s="32"/>
      <c r="AD809" s="32"/>
      <c r="AE809" s="32"/>
      <c r="AF809" s="32"/>
      <c r="AG809" s="32"/>
      <c r="AH809" s="32">
        <v>0</v>
      </c>
      <c r="AI809" s="32">
        <v>508810.75</v>
      </c>
      <c r="AJ809" s="32">
        <v>775970.71</v>
      </c>
      <c r="AK809" s="32">
        <v>784615.31</v>
      </c>
      <c r="AL809" s="32">
        <v>790313.84</v>
      </c>
      <c r="AM809" s="32">
        <v>796962.58</v>
      </c>
      <c r="AN809" s="32">
        <v>799686.48</v>
      </c>
      <c r="AO809" s="32">
        <v>802618.33</v>
      </c>
      <c r="AP809" s="32">
        <v>809988.99</v>
      </c>
      <c r="AQ809" s="32">
        <v>817678.62</v>
      </c>
      <c r="AR809" s="32">
        <v>823387.03</v>
      </c>
      <c r="AS809" s="32">
        <v>829725.01</v>
      </c>
      <c r="AT809" s="32">
        <v>836610.72</v>
      </c>
      <c r="AU809" s="32">
        <v>840050.8</v>
      </c>
      <c r="AV809" s="32">
        <v>843191.6</v>
      </c>
      <c r="AW809" s="32">
        <v>818172.9</v>
      </c>
      <c r="AX809" s="32">
        <v>822048.6</v>
      </c>
      <c r="AY809" s="32">
        <v>838500.15</v>
      </c>
      <c r="AZ809" s="32">
        <v>837543.87</v>
      </c>
      <c r="BA809" s="32">
        <v>844877.27</v>
      </c>
      <c r="BB809" s="32">
        <v>850996.1</v>
      </c>
      <c r="BC809" s="32">
        <v>856837.67</v>
      </c>
      <c r="BD809" s="32">
        <v>864032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2737</v>
      </c>
      <c r="C810" s="4" t="s">
        <v>2738</v>
      </c>
      <c r="D810" s="7" t="s">
        <v>18</v>
      </c>
      <c r="E810" s="7" t="s">
        <v>42</v>
      </c>
      <c r="F810" s="7" t="s">
        <v>48</v>
      </c>
      <c r="G810" s="7" t="e">
        <f t="shared" ca="1" si="31"/>
        <v>#NAME?</v>
      </c>
      <c r="H810" s="26" t="s">
        <v>179</v>
      </c>
      <c r="I810" s="26" t="s">
        <v>180</v>
      </c>
      <c r="J810" s="7" t="str">
        <f t="shared" si="33"/>
        <v>Não</v>
      </c>
      <c r="K810" s="27">
        <v>45163</v>
      </c>
      <c r="L810" s="27"/>
      <c r="M810" s="7" t="s">
        <v>23</v>
      </c>
      <c r="N810" s="28">
        <v>1.2E-2</v>
      </c>
      <c r="O810" s="7" t="s">
        <v>24</v>
      </c>
      <c r="P810" s="29">
        <v>0</v>
      </c>
      <c r="Q810" s="94"/>
      <c r="R810" s="30" t="s">
        <v>2739</v>
      </c>
      <c r="S810" s="7" t="s">
        <v>163</v>
      </c>
      <c r="T810" s="7" t="s">
        <v>2740</v>
      </c>
      <c r="U810" s="7" t="s">
        <v>42</v>
      </c>
      <c r="V810" s="26" t="e">
        <f t="shared" ca="1" si="32"/>
        <v>#NAME?</v>
      </c>
      <c r="W810" s="7"/>
      <c r="X810" s="7"/>
      <c r="Y810" s="31" t="s">
        <v>165</v>
      </c>
      <c r="Z810" s="32"/>
      <c r="AA810" s="33">
        <v>45163</v>
      </c>
      <c r="AB810" s="34">
        <v>49075100011990</v>
      </c>
      <c r="AC810" s="32"/>
      <c r="AD810" s="32"/>
      <c r="AE810" s="32"/>
      <c r="AF810" s="32"/>
      <c r="AG810" s="32"/>
      <c r="AH810" s="32">
        <v>0</v>
      </c>
      <c r="AI810" s="32">
        <v>0</v>
      </c>
      <c r="AJ810" s="32">
        <v>0</v>
      </c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>
        <v>0</v>
      </c>
      <c r="BD810" s="32">
        <v>0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3" t="s">
        <v>2741</v>
      </c>
      <c r="C811" s="4" t="s">
        <v>2742</v>
      </c>
      <c r="D811" s="7" t="s">
        <v>18</v>
      </c>
      <c r="E811" s="7" t="s">
        <v>42</v>
      </c>
      <c r="F811" s="7" t="s">
        <v>308</v>
      </c>
      <c r="G811" s="7" t="e">
        <f t="shared" ca="1" si="31"/>
        <v>#NAME?</v>
      </c>
      <c r="H811" s="26" t="s">
        <v>179</v>
      </c>
      <c r="I811" s="26" t="s">
        <v>180</v>
      </c>
      <c r="J811" s="7" t="str">
        <f t="shared" si="33"/>
        <v>Não</v>
      </c>
      <c r="K811" s="27">
        <v>45321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30" t="s">
        <v>2743</v>
      </c>
      <c r="S811" s="7" t="s">
        <v>163</v>
      </c>
      <c r="T811" s="7" t="s">
        <v>2744</v>
      </c>
      <c r="U811" s="7" t="s">
        <v>42</v>
      </c>
      <c r="V811" s="26" t="e">
        <f t="shared" ca="1" si="32"/>
        <v>#NAME?</v>
      </c>
      <c r="W811" s="7"/>
      <c r="X811" s="7"/>
      <c r="Y811" s="31" t="s">
        <v>165</v>
      </c>
      <c r="Z811" s="32"/>
      <c r="AA811" s="33">
        <v>45321</v>
      </c>
      <c r="AB811" s="34">
        <v>49075100013241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>
        <v>0</v>
      </c>
      <c r="AS811" s="32">
        <v>100304.51</v>
      </c>
      <c r="AT811" s="32">
        <v>101205.41</v>
      </c>
      <c r="AU811" s="32">
        <v>101972.82</v>
      </c>
      <c r="AV811" s="32">
        <v>0</v>
      </c>
      <c r="AW811" s="32">
        <v>39.909999999999997</v>
      </c>
      <c r="AX811" s="32">
        <v>39.909999999999997</v>
      </c>
      <c r="AY811" s="32">
        <v>39.909999999999997</v>
      </c>
      <c r="AZ811" s="32">
        <v>39.909999999999997</v>
      </c>
      <c r="BA811" s="32">
        <v>39.909999999999997</v>
      </c>
      <c r="BB811" s="32">
        <v>39.909999999999997</v>
      </c>
      <c r="BC811" s="32">
        <v>39.909999999999997</v>
      </c>
      <c r="BD811" s="32">
        <v>39.909999999999997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3" t="s">
        <v>2745</v>
      </c>
      <c r="C812" s="4" t="s">
        <v>2746</v>
      </c>
      <c r="D812" s="7" t="s">
        <v>18</v>
      </c>
      <c r="E812" s="7" t="s">
        <v>42</v>
      </c>
      <c r="F812" s="7" t="s">
        <v>90</v>
      </c>
      <c r="G812" s="7" t="e">
        <f t="shared" ca="1" si="31"/>
        <v>#NAME?</v>
      </c>
      <c r="H812" s="26" t="s">
        <v>170</v>
      </c>
      <c r="I812" s="26" t="s">
        <v>24</v>
      </c>
      <c r="J812" s="7" t="str">
        <f t="shared" si="33"/>
        <v>Sim</v>
      </c>
      <c r="K812" s="27">
        <v>45105</v>
      </c>
      <c r="L812" s="27"/>
      <c r="M812" s="7" t="s">
        <v>23</v>
      </c>
      <c r="N812" s="28">
        <v>1.2E-2</v>
      </c>
      <c r="O812" s="7" t="s">
        <v>24</v>
      </c>
      <c r="P812" s="29">
        <v>0</v>
      </c>
      <c r="Q812" s="30" t="s">
        <v>2747</v>
      </c>
      <c r="R812" s="30"/>
      <c r="S812" s="7" t="s">
        <v>163</v>
      </c>
      <c r="T812" s="7" t="s">
        <v>2748</v>
      </c>
      <c r="U812" s="7" t="s">
        <v>42</v>
      </c>
      <c r="V812" s="26" t="e">
        <f t="shared" ca="1" si="32"/>
        <v>#NAME?</v>
      </c>
      <c r="W812" s="7"/>
      <c r="X812" s="7"/>
      <c r="Y812" s="31" t="s">
        <v>165</v>
      </c>
      <c r="Z812" s="32"/>
      <c r="AA812" s="33">
        <v>45105</v>
      </c>
      <c r="AB812" s="34">
        <v>49075100007039</v>
      </c>
      <c r="AC812" s="32"/>
      <c r="AD812" s="32"/>
      <c r="AE812" s="32"/>
      <c r="AF812" s="32"/>
      <c r="AG812" s="32"/>
      <c r="AH812" s="32"/>
      <c r="AI812" s="32"/>
      <c r="AJ812" s="32"/>
      <c r="AK812" s="32">
        <v>41342.639999999999</v>
      </c>
      <c r="AL812" s="32">
        <v>353197.08</v>
      </c>
      <c r="AM812" s="32">
        <v>356698.92</v>
      </c>
      <c r="AN812" s="32">
        <v>359344.38</v>
      </c>
      <c r="AO812" s="32">
        <v>362677.22</v>
      </c>
      <c r="AP812" s="32">
        <v>365512.31</v>
      </c>
      <c r="AQ812" s="32">
        <v>368420.65</v>
      </c>
      <c r="AR812" s="32">
        <v>367439.83</v>
      </c>
      <c r="AS812" s="32">
        <v>362079.85</v>
      </c>
      <c r="AT812" s="32">
        <v>279463.95</v>
      </c>
      <c r="AU812" s="32">
        <v>281538.18</v>
      </c>
      <c r="AV812" s="32">
        <v>283595.09999999998</v>
      </c>
      <c r="AW812" s="32">
        <v>285064</v>
      </c>
      <c r="AX812" s="32">
        <v>166313.4</v>
      </c>
      <c r="AY812" s="32">
        <v>167543.56</v>
      </c>
      <c r="AZ812" s="32">
        <v>134094.03</v>
      </c>
      <c r="BA812" s="32">
        <v>135334.93</v>
      </c>
      <c r="BB812" s="32">
        <v>135750.25</v>
      </c>
      <c r="BC812" s="32">
        <v>136911</v>
      </c>
      <c r="BD812" s="32">
        <v>56837.93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2749</v>
      </c>
      <c r="C813" s="4" t="s">
        <v>2750</v>
      </c>
      <c r="D813" s="7" t="s">
        <v>18</v>
      </c>
      <c r="E813" s="7" t="s">
        <v>32</v>
      </c>
      <c r="F813" s="7" t="s">
        <v>409</v>
      </c>
      <c r="G813" s="7" t="e">
        <f t="shared" ca="1" si="31"/>
        <v>#NAME?</v>
      </c>
      <c r="H813" s="26" t="s">
        <v>179</v>
      </c>
      <c r="I813" s="26" t="s">
        <v>180</v>
      </c>
      <c r="J813" s="7" t="str">
        <f t="shared" si="33"/>
        <v>Não</v>
      </c>
      <c r="K813" s="27">
        <v>45166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94"/>
      <c r="R813" s="94"/>
      <c r="S813" s="7" t="s">
        <v>163</v>
      </c>
      <c r="T813" s="4" t="s">
        <v>2751</v>
      </c>
      <c r="U813" s="7" t="s">
        <v>32</v>
      </c>
      <c r="V813" s="26" t="e">
        <f t="shared" ca="1" si="32"/>
        <v>#NAME?</v>
      </c>
      <c r="W813" s="7"/>
      <c r="X813" s="7"/>
      <c r="Y813" s="31" t="s">
        <v>165</v>
      </c>
      <c r="Z813" s="32"/>
      <c r="AA813" s="33">
        <v>45166</v>
      </c>
      <c r="AB813" s="34">
        <v>49075100012008</v>
      </c>
      <c r="AC813" s="32"/>
      <c r="AD813" s="32"/>
      <c r="AE813" s="32"/>
      <c r="AF813" s="32"/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2">
        <v>0</v>
      </c>
      <c r="AN813" s="32">
        <v>0</v>
      </c>
      <c r="AO813" s="32">
        <v>0</v>
      </c>
      <c r="AP813" s="32">
        <v>0</v>
      </c>
      <c r="AQ813" s="32">
        <v>0</v>
      </c>
      <c r="AR813" s="32">
        <v>0</v>
      </c>
      <c r="AS813" s="32">
        <v>0</v>
      </c>
      <c r="AT813" s="32">
        <v>0</v>
      </c>
      <c r="AU813" s="32">
        <v>0</v>
      </c>
      <c r="AV813" s="32">
        <v>0</v>
      </c>
      <c r="AW813" s="32">
        <v>0</v>
      </c>
      <c r="AX813" s="32">
        <v>0</v>
      </c>
      <c r="AY813" s="32">
        <v>0</v>
      </c>
      <c r="AZ813" s="32">
        <v>0</v>
      </c>
      <c r="BA813" s="32">
        <v>0</v>
      </c>
      <c r="BB813" s="32">
        <v>0</v>
      </c>
      <c r="BC813" s="32">
        <v>0</v>
      </c>
      <c r="BD813" s="32">
        <v>0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14" t="s">
        <v>2752</v>
      </c>
      <c r="C814" s="4" t="s">
        <v>2753</v>
      </c>
      <c r="D814" s="7" t="s">
        <v>18</v>
      </c>
      <c r="E814" s="7" t="s">
        <v>19</v>
      </c>
      <c r="F814" s="7" t="s">
        <v>20</v>
      </c>
      <c r="G814" s="7" t="e">
        <f t="shared" ca="1" si="31"/>
        <v>#NAME?</v>
      </c>
      <c r="H814" s="26" t="s">
        <v>170</v>
      </c>
      <c r="I814" s="26" t="s">
        <v>24</v>
      </c>
      <c r="J814" s="7" t="str">
        <f t="shared" si="33"/>
        <v>Não</v>
      </c>
      <c r="K814" s="27">
        <v>45163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47"/>
      <c r="R814" s="30"/>
      <c r="S814" s="7" t="s">
        <v>163</v>
      </c>
      <c r="T814" s="7" t="s">
        <v>2754</v>
      </c>
      <c r="U814" s="7" t="s">
        <v>77</v>
      </c>
      <c r="V814" s="26" t="e">
        <f t="shared" ca="1" si="32"/>
        <v>#NAME?</v>
      </c>
      <c r="W814" s="7"/>
      <c r="X814" s="7"/>
      <c r="Y814" s="31" t="s">
        <v>165</v>
      </c>
      <c r="Z814" s="32"/>
      <c r="AA814" s="33">
        <v>45163</v>
      </c>
      <c r="AB814" s="34">
        <v>49075100008086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212285.51</v>
      </c>
      <c r="AN814" s="32">
        <v>213887.99</v>
      </c>
      <c r="AO814" s="32">
        <v>215498.84</v>
      </c>
      <c r="AP814" s="32">
        <v>217365.1</v>
      </c>
      <c r="AQ814" s="32">
        <v>219164.85</v>
      </c>
      <c r="AR814" s="32">
        <v>218353.98</v>
      </c>
      <c r="AS814" s="32">
        <v>219918.23</v>
      </c>
      <c r="AT814" s="32">
        <v>220877.83</v>
      </c>
      <c r="AU814" s="32">
        <v>222419.64</v>
      </c>
      <c r="AV814" s="32">
        <v>224094.1</v>
      </c>
      <c r="AW814" s="32">
        <v>225730.2</v>
      </c>
      <c r="AX814" s="32">
        <v>227507.9</v>
      </c>
      <c r="AY814" s="32">
        <v>229078.69</v>
      </c>
      <c r="AZ814" s="32">
        <v>230696.88</v>
      </c>
      <c r="BA814" s="32">
        <v>232821.19</v>
      </c>
      <c r="BB814" s="32">
        <v>234500.54</v>
      </c>
      <c r="BC814" s="32">
        <v>236243.35</v>
      </c>
      <c r="BD814" s="32">
        <v>236937.43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3" t="s">
        <v>2755</v>
      </c>
      <c r="C815" s="4" t="s">
        <v>2756</v>
      </c>
      <c r="D815" s="7" t="s">
        <v>159</v>
      </c>
      <c r="E815" s="7" t="s">
        <v>32</v>
      </c>
      <c r="F815" s="7" t="s">
        <v>873</v>
      </c>
      <c r="G815" s="7" t="e">
        <f t="shared" ca="1" si="31"/>
        <v>#NAME?</v>
      </c>
      <c r="H815" s="26" t="s">
        <v>170</v>
      </c>
      <c r="I815" s="26" t="s">
        <v>24</v>
      </c>
      <c r="J815" s="7" t="str">
        <f t="shared" si="33"/>
        <v>Não</v>
      </c>
      <c r="K815" s="27">
        <v>44995</v>
      </c>
      <c r="L815" s="7"/>
      <c r="M815" s="7" t="s">
        <v>221</v>
      </c>
      <c r="N815" s="28">
        <v>1.4999999999999999E-2</v>
      </c>
      <c r="O815" s="7" t="s">
        <v>99</v>
      </c>
      <c r="P815" s="29">
        <v>0.1</v>
      </c>
      <c r="Q815" s="94"/>
      <c r="R815" s="94"/>
      <c r="S815" s="7" t="s">
        <v>163</v>
      </c>
      <c r="T815" s="7" t="s">
        <v>2757</v>
      </c>
      <c r="U815" s="7" t="s">
        <v>32</v>
      </c>
      <c r="V815" s="26" t="e">
        <f t="shared" ca="1" si="32"/>
        <v>#NAME?</v>
      </c>
      <c r="W815" s="7"/>
      <c r="X815" s="7"/>
      <c r="Y815" s="31" t="s">
        <v>165</v>
      </c>
      <c r="Z815" s="32"/>
      <c r="AA815" s="33">
        <v>44995</v>
      </c>
      <c r="AB815" s="34">
        <v>49075100012814</v>
      </c>
      <c r="AC815" s="32"/>
      <c r="AD815" s="32"/>
      <c r="AE815" s="32"/>
      <c r="AF815" s="32"/>
      <c r="AG815" s="32"/>
      <c r="AH815" s="32">
        <v>60571.25</v>
      </c>
      <c r="AI815" s="32">
        <v>94101.27</v>
      </c>
      <c r="AJ815" s="32">
        <v>95641.04</v>
      </c>
      <c r="AK815" s="32">
        <v>97219.44</v>
      </c>
      <c r="AL815" s="32">
        <v>98019.24</v>
      </c>
      <c r="AM815" s="32">
        <v>98214.51</v>
      </c>
      <c r="AN815" s="32">
        <v>98658</v>
      </c>
      <c r="AO815" s="32">
        <v>98603.27</v>
      </c>
      <c r="AP815" s="32">
        <v>101156.98</v>
      </c>
      <c r="AQ815" s="32">
        <v>103107.47</v>
      </c>
      <c r="AR815" s="32">
        <v>101601.19</v>
      </c>
      <c r="AS815" s="32">
        <v>102512.46</v>
      </c>
      <c r="AT815" s="32">
        <v>103054.56</v>
      </c>
      <c r="AU815" s="32">
        <v>102308.48</v>
      </c>
      <c r="AV815" s="32">
        <v>101941.6</v>
      </c>
      <c r="AW815" s="32">
        <v>102587.3</v>
      </c>
      <c r="AX815" s="32">
        <v>104032.9</v>
      </c>
      <c r="AY815" s="32">
        <v>105293.63</v>
      </c>
      <c r="AZ815" s="32">
        <v>105083.08</v>
      </c>
      <c r="BA815" s="32">
        <v>104465.48</v>
      </c>
      <c r="BB815" s="32">
        <v>103997.84</v>
      </c>
      <c r="BC815" s="32">
        <v>103949.88</v>
      </c>
      <c r="BD815" s="32">
        <v>105367.98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42" t="s">
        <v>2758</v>
      </c>
      <c r="C816" s="46" t="s">
        <v>2759</v>
      </c>
      <c r="D816" s="7" t="s">
        <v>18</v>
      </c>
      <c r="E816" s="7" t="s">
        <v>19</v>
      </c>
      <c r="F816" s="7" t="s">
        <v>72</v>
      </c>
      <c r="G816" s="7" t="e">
        <f t="shared" ca="1" si="31"/>
        <v>#NAME?</v>
      </c>
      <c r="H816" s="26" t="s">
        <v>170</v>
      </c>
      <c r="I816" s="26" t="s">
        <v>24</v>
      </c>
      <c r="J816" s="7" t="str">
        <f t="shared" si="33"/>
        <v>Não</v>
      </c>
      <c r="K816" s="27">
        <v>45188</v>
      </c>
      <c r="L816" s="7"/>
      <c r="M816" s="7" t="s">
        <v>75</v>
      </c>
      <c r="N816" s="28">
        <v>1.2E-2</v>
      </c>
      <c r="O816" s="7" t="s">
        <v>24</v>
      </c>
      <c r="P816" s="29">
        <v>0</v>
      </c>
      <c r="Q816" s="25"/>
      <c r="R816" s="30" t="s">
        <v>2760</v>
      </c>
      <c r="S816" s="7" t="s">
        <v>163</v>
      </c>
      <c r="T816" s="7" t="s">
        <v>2761</v>
      </c>
      <c r="U816" s="7" t="s">
        <v>77</v>
      </c>
      <c r="V816" s="26" t="e">
        <f t="shared" ca="1" si="32"/>
        <v>#NAME?</v>
      </c>
      <c r="W816" s="7"/>
      <c r="X816" s="7"/>
      <c r="Y816" s="31" t="s">
        <v>165</v>
      </c>
      <c r="Z816" s="32"/>
      <c r="AA816" s="33">
        <v>45188</v>
      </c>
      <c r="AB816" s="34">
        <v>49075100012016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>
        <v>0</v>
      </c>
      <c r="AO816" s="32">
        <v>559522.29</v>
      </c>
      <c r="AP816" s="32">
        <v>569804.07999999996</v>
      </c>
      <c r="AQ816" s="32">
        <v>578461.05000000005</v>
      </c>
      <c r="AR816" s="32">
        <v>573913.17000000004</v>
      </c>
      <c r="AS816" s="32">
        <v>577550.97</v>
      </c>
      <c r="AT816" s="32">
        <v>577230.69999999995</v>
      </c>
      <c r="AU816" s="32">
        <v>575149.39</v>
      </c>
      <c r="AV816" s="32">
        <v>576161.4</v>
      </c>
      <c r="AW816" s="32">
        <v>580104.6</v>
      </c>
      <c r="AX816" s="32">
        <v>586524.69999999995</v>
      </c>
      <c r="AY816" s="32">
        <v>592511.91</v>
      </c>
      <c r="AZ816" s="32">
        <v>594001.87</v>
      </c>
      <c r="BA816" s="32">
        <v>579170.57999999996</v>
      </c>
      <c r="BB816" s="32">
        <v>579289.06999999995</v>
      </c>
      <c r="BC816" s="32">
        <v>582375.18000000005</v>
      </c>
      <c r="BD816" s="32">
        <v>582770.48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40" t="s">
        <v>2762</v>
      </c>
      <c r="C817" s="41" t="s">
        <v>2763</v>
      </c>
      <c r="D817" s="7" t="s">
        <v>41</v>
      </c>
      <c r="E817" s="7" t="s">
        <v>42</v>
      </c>
      <c r="F817" s="7" t="s">
        <v>43</v>
      </c>
      <c r="G817" s="7" t="e">
        <f t="shared" ca="1" si="31"/>
        <v>#NAME?</v>
      </c>
      <c r="H817" s="26" t="s">
        <v>170</v>
      </c>
      <c r="I817" s="26" t="s">
        <v>24</v>
      </c>
      <c r="J817" s="7" t="str">
        <f t="shared" si="33"/>
        <v>Não</v>
      </c>
      <c r="K817" s="27">
        <v>45390</v>
      </c>
      <c r="L817" s="7"/>
      <c r="M817" s="7" t="s">
        <v>23</v>
      </c>
      <c r="N817" s="28">
        <v>1.2E-2</v>
      </c>
      <c r="O817" s="7" t="s">
        <v>24</v>
      </c>
      <c r="P817" s="29">
        <v>0</v>
      </c>
      <c r="Q817" s="25"/>
      <c r="R817" s="30"/>
      <c r="S817" s="7" t="s">
        <v>163</v>
      </c>
      <c r="T817" s="6" t="s">
        <v>2764</v>
      </c>
      <c r="U817" s="7" t="s">
        <v>42</v>
      </c>
      <c r="V817" s="26" t="e">
        <f t="shared" ca="1" si="32"/>
        <v>#NAME?</v>
      </c>
      <c r="W817" s="7"/>
      <c r="X817" s="7" t="s">
        <v>26</v>
      </c>
      <c r="Y817" s="31" t="s">
        <v>165</v>
      </c>
      <c r="Z817" s="32"/>
      <c r="AA817" s="33">
        <v>45390</v>
      </c>
      <c r="AB817" s="34">
        <v>49075100014175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>
        <v>301810.12</v>
      </c>
      <c r="AV817" s="32">
        <v>364514.2</v>
      </c>
      <c r="AW817" s="32">
        <v>357371.8</v>
      </c>
      <c r="AX817" s="32">
        <v>361899.7</v>
      </c>
      <c r="AY817" s="32">
        <v>358464.77</v>
      </c>
      <c r="AZ817" s="32">
        <v>372558.51</v>
      </c>
      <c r="BA817" s="32">
        <v>387339.47</v>
      </c>
      <c r="BB817" s="32">
        <v>450701.78</v>
      </c>
      <c r="BC817" s="32">
        <v>395771.02</v>
      </c>
      <c r="BD817" s="32">
        <v>411923.11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14" t="s">
        <v>2765</v>
      </c>
      <c r="C818" s="4" t="s">
        <v>2766</v>
      </c>
      <c r="D818" s="7" t="s">
        <v>18</v>
      </c>
      <c r="E818" s="7" t="s">
        <v>42</v>
      </c>
      <c r="F818" s="7" t="s">
        <v>90</v>
      </c>
      <c r="G818" s="7" t="e">
        <f t="shared" ca="1" si="31"/>
        <v>#NAME?</v>
      </c>
      <c r="H818" s="26" t="s">
        <v>179</v>
      </c>
      <c r="I818" s="26" t="s">
        <v>180</v>
      </c>
      <c r="J818" s="7" t="str">
        <f t="shared" si="33"/>
        <v>Não</v>
      </c>
      <c r="K818" s="27">
        <v>45051</v>
      </c>
      <c r="L818" s="7"/>
      <c r="M818" s="7" t="s">
        <v>23</v>
      </c>
      <c r="N818" s="28">
        <v>1.2E-2</v>
      </c>
      <c r="O818" s="7" t="s">
        <v>24</v>
      </c>
      <c r="P818" s="29">
        <v>0</v>
      </c>
      <c r="Q818" s="30"/>
      <c r="R818" s="30" t="s">
        <v>2767</v>
      </c>
      <c r="S818" s="7" t="s">
        <v>163</v>
      </c>
      <c r="T818" s="7" t="s">
        <v>2768</v>
      </c>
      <c r="U818" s="7" t="s">
        <v>209</v>
      </c>
      <c r="V818" s="26" t="e">
        <f t="shared" ca="1" si="32"/>
        <v>#NAME?</v>
      </c>
      <c r="W818" s="7"/>
      <c r="X818" s="7"/>
      <c r="Y818" s="31" t="s">
        <v>165</v>
      </c>
      <c r="Z818" s="32"/>
      <c r="AA818" s="33">
        <v>45051</v>
      </c>
      <c r="AB818" s="34">
        <v>49075100003394</v>
      </c>
      <c r="AC818" s="32"/>
      <c r="AD818" s="32"/>
      <c r="AE818" s="32"/>
      <c r="AF818" s="32"/>
      <c r="AG818" s="32"/>
      <c r="AH818" s="32"/>
      <c r="AI818" s="32">
        <v>0</v>
      </c>
      <c r="AJ818" s="32">
        <v>407252.56</v>
      </c>
      <c r="AK818" s="32">
        <v>409394.24</v>
      </c>
      <c r="AL818" s="32">
        <v>411428.94</v>
      </c>
      <c r="AM818" s="32">
        <v>413918.55</v>
      </c>
      <c r="AN818" s="32">
        <v>416019.16</v>
      </c>
      <c r="AO818" s="32">
        <v>418518.76</v>
      </c>
      <c r="AP818" s="32">
        <v>420990.81</v>
      </c>
      <c r="AQ818" s="32">
        <v>423670.52</v>
      </c>
      <c r="AR818" s="32">
        <v>424872.69</v>
      </c>
      <c r="AS818" s="32">
        <v>139.47999999999999</v>
      </c>
      <c r="AT818" s="32">
        <v>140.59</v>
      </c>
      <c r="AU818" s="32">
        <v>141.76</v>
      </c>
      <c r="AV818" s="32">
        <v>142.27000000000001</v>
      </c>
      <c r="AW818" s="32">
        <v>143.35</v>
      </c>
      <c r="AX818" s="32">
        <v>144.58000000000001</v>
      </c>
      <c r="AY818" s="32">
        <v>145.78</v>
      </c>
      <c r="AZ818" s="32">
        <v>146.93</v>
      </c>
      <c r="BA818" s="32">
        <v>148.22999999999999</v>
      </c>
      <c r="BB818" s="32">
        <v>148.30000000000001</v>
      </c>
      <c r="BC818" s="32">
        <v>149.6</v>
      </c>
      <c r="BD818" s="32">
        <v>151.07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14" t="s">
        <v>2769</v>
      </c>
      <c r="C819" s="4" t="s">
        <v>2770</v>
      </c>
      <c r="D819" s="7" t="s">
        <v>18</v>
      </c>
      <c r="E819" s="7" t="s">
        <v>42</v>
      </c>
      <c r="F819" s="7" t="s">
        <v>52</v>
      </c>
      <c r="G819" s="7" t="e">
        <f t="shared" ca="1" si="31"/>
        <v>#NAME?</v>
      </c>
      <c r="H819" s="26" t="s">
        <v>170</v>
      </c>
      <c r="I819" s="26" t="s">
        <v>24</v>
      </c>
      <c r="J819" s="7" t="str">
        <f t="shared" si="33"/>
        <v>Não</v>
      </c>
      <c r="K819" s="27">
        <v>45672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30"/>
      <c r="R819" s="30"/>
      <c r="S819" s="7" t="s">
        <v>163</v>
      </c>
      <c r="T819" s="7" t="s">
        <v>2771</v>
      </c>
      <c r="U819" s="7" t="s">
        <v>42</v>
      </c>
      <c r="V819" s="26" t="e">
        <f t="shared" ca="1" si="32"/>
        <v>#NAME?</v>
      </c>
      <c r="W819" s="7"/>
      <c r="X819" s="7" t="s">
        <v>39</v>
      </c>
      <c r="Y819" s="31"/>
      <c r="Z819" s="32"/>
      <c r="AA819" s="33"/>
      <c r="AB819" s="34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>
        <v>100677.1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14" t="s">
        <v>2772</v>
      </c>
      <c r="C820" s="4" t="s">
        <v>2773</v>
      </c>
      <c r="D820" s="7" t="s">
        <v>18</v>
      </c>
      <c r="E820" s="7" t="s">
        <v>32</v>
      </c>
      <c r="F820" s="7" t="s">
        <v>255</v>
      </c>
      <c r="G820" s="7" t="e">
        <f t="shared" ca="1" si="31"/>
        <v>#NAME?</v>
      </c>
      <c r="H820" s="26" t="s">
        <v>179</v>
      </c>
      <c r="I820" s="26" t="s">
        <v>180</v>
      </c>
      <c r="J820" s="7" t="str">
        <f t="shared" si="33"/>
        <v>Não</v>
      </c>
      <c r="K820" s="27">
        <v>45029</v>
      </c>
      <c r="L820" s="7"/>
      <c r="M820" s="7" t="s">
        <v>221</v>
      </c>
      <c r="N820" s="28">
        <v>1.4999999999999999E-2</v>
      </c>
      <c r="O820" s="7" t="s">
        <v>99</v>
      </c>
      <c r="P820" s="29">
        <v>0.1</v>
      </c>
      <c r="Q820" s="94"/>
      <c r="R820" s="94"/>
      <c r="S820" s="7" t="s">
        <v>163</v>
      </c>
      <c r="T820" s="7" t="s">
        <v>2774</v>
      </c>
      <c r="U820" s="7" t="s">
        <v>32</v>
      </c>
      <c r="V820" s="26" t="e">
        <f t="shared" ca="1" si="32"/>
        <v>#NAME?</v>
      </c>
      <c r="W820" s="7"/>
      <c r="X820" s="7"/>
      <c r="Y820" s="31" t="s">
        <v>165</v>
      </c>
      <c r="Z820" s="32"/>
      <c r="AA820" s="33">
        <v>45029</v>
      </c>
      <c r="AB820" s="34">
        <v>49075100010080</v>
      </c>
      <c r="AC820" s="32"/>
      <c r="AD820" s="32"/>
      <c r="AE820" s="32"/>
      <c r="AF820" s="32"/>
      <c r="AG820" s="32"/>
      <c r="AH820" s="32">
        <v>0</v>
      </c>
      <c r="AI820" s="32">
        <v>240346.35</v>
      </c>
      <c r="AJ820" s="32">
        <v>244022.86</v>
      </c>
      <c r="AK820" s="32">
        <v>251230.62</v>
      </c>
      <c r="AL820" s="32">
        <v>257944.56</v>
      </c>
      <c r="AM820" s="32">
        <v>254460.35</v>
      </c>
      <c r="AN820" s="32">
        <v>254995.54</v>
      </c>
      <c r="AO820" s="32">
        <v>254915.89</v>
      </c>
      <c r="AP820" s="32">
        <v>260097.34</v>
      </c>
      <c r="AQ820" s="32">
        <v>265236.71999999997</v>
      </c>
      <c r="AR820" s="32">
        <v>261031.09</v>
      </c>
      <c r="AS820" s="32">
        <v>261909.58</v>
      </c>
      <c r="AT820" s="32">
        <v>225.57</v>
      </c>
      <c r="AU820" s="32">
        <v>225.57</v>
      </c>
      <c r="AV820" s="32">
        <v>225.57</v>
      </c>
      <c r="AW820" s="32">
        <v>252.84</v>
      </c>
      <c r="AX820" s="32">
        <v>253.98</v>
      </c>
      <c r="AY820" s="32">
        <v>255.08</v>
      </c>
      <c r="AZ820" s="32">
        <v>256.14999999999998</v>
      </c>
      <c r="BA820" s="32">
        <v>257.36</v>
      </c>
      <c r="BB820" s="32">
        <v>257.54000000000002</v>
      </c>
      <c r="BC820" s="32">
        <v>258.75</v>
      </c>
      <c r="BD820" s="32">
        <v>24.23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3" t="s">
        <v>2775</v>
      </c>
      <c r="C821" s="4" t="s">
        <v>2776</v>
      </c>
      <c r="D821" s="7" t="s">
        <v>159</v>
      </c>
      <c r="E821" s="7" t="s">
        <v>32</v>
      </c>
      <c r="F821" s="7" t="s">
        <v>226</v>
      </c>
      <c r="G821" s="7" t="e">
        <f t="shared" ca="1" si="31"/>
        <v>#NAME?</v>
      </c>
      <c r="H821" s="26" t="s">
        <v>179</v>
      </c>
      <c r="I821" s="26" t="s">
        <v>205</v>
      </c>
      <c r="J821" s="7" t="str">
        <f t="shared" si="33"/>
        <v>Sim</v>
      </c>
      <c r="K821" s="27">
        <v>45279</v>
      </c>
      <c r="L821" s="7"/>
      <c r="M821" s="7" t="s">
        <v>227</v>
      </c>
      <c r="N821" s="28">
        <v>3.0000000000000001E-3</v>
      </c>
      <c r="O821" s="7" t="s">
        <v>24</v>
      </c>
      <c r="P821" s="29">
        <v>0</v>
      </c>
      <c r="Q821" s="39" t="s">
        <v>1201</v>
      </c>
      <c r="R821" s="94"/>
      <c r="S821" s="7" t="s">
        <v>163</v>
      </c>
      <c r="T821" s="7" t="s">
        <v>2777</v>
      </c>
      <c r="U821" s="7" t="s">
        <v>230</v>
      </c>
      <c r="V821" s="26" t="e">
        <f t="shared" ca="1" si="32"/>
        <v>#NAME?</v>
      </c>
      <c r="W821" s="7"/>
      <c r="X821" s="7"/>
      <c r="Y821" s="31" t="s">
        <v>165</v>
      </c>
      <c r="Z821" s="32"/>
      <c r="AA821" s="33">
        <v>45279</v>
      </c>
      <c r="AB821" s="34">
        <v>49075100013497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>
        <v>157507.54999999999</v>
      </c>
      <c r="AR821" s="32">
        <v>158567.98000000001</v>
      </c>
      <c r="AS821" s="32">
        <v>575.24</v>
      </c>
      <c r="AT821" s="32">
        <v>580.01</v>
      </c>
      <c r="AU821" s="32">
        <v>585.07000000000005</v>
      </c>
      <c r="AV821" s="32">
        <v>3007.28</v>
      </c>
      <c r="AW821" s="32">
        <v>3029.65</v>
      </c>
      <c r="AX821" s="32">
        <v>244568.2</v>
      </c>
      <c r="AY821" s="32">
        <v>253919.35999999999</v>
      </c>
      <c r="AZ821" s="32">
        <v>254471.1</v>
      </c>
      <c r="BA821" s="32">
        <v>814798.57</v>
      </c>
      <c r="BB821" s="32">
        <v>815798.08</v>
      </c>
      <c r="BC821" s="32">
        <v>815982.67</v>
      </c>
      <c r="BD821" s="32">
        <v>816737.94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2778</v>
      </c>
      <c r="C822" s="4" t="s">
        <v>2779</v>
      </c>
      <c r="D822" s="7" t="s">
        <v>18</v>
      </c>
      <c r="E822" s="7" t="s">
        <v>42</v>
      </c>
      <c r="F822" s="7" t="s">
        <v>308</v>
      </c>
      <c r="G822" s="7" t="e">
        <f t="shared" ca="1" si="31"/>
        <v>#NAME?</v>
      </c>
      <c r="H822" s="26" t="s">
        <v>179</v>
      </c>
      <c r="I822" s="26" t="s">
        <v>180</v>
      </c>
      <c r="J822" s="7" t="str">
        <f t="shared" si="33"/>
        <v>Não</v>
      </c>
      <c r="K822" s="27">
        <v>45163</v>
      </c>
      <c r="L822" s="27"/>
      <c r="M822" s="7" t="s">
        <v>23</v>
      </c>
      <c r="N822" s="28">
        <v>1.2E-2</v>
      </c>
      <c r="O822" s="7" t="s">
        <v>24</v>
      </c>
      <c r="P822" s="29">
        <v>0</v>
      </c>
      <c r="Q822" s="94"/>
      <c r="R822" s="94"/>
      <c r="S822" s="7" t="s">
        <v>163</v>
      </c>
      <c r="T822" s="7" t="s">
        <v>2780</v>
      </c>
      <c r="U822" s="7" t="s">
        <v>42</v>
      </c>
      <c r="V822" s="26" t="e">
        <f t="shared" ca="1" si="32"/>
        <v>#NAME?</v>
      </c>
      <c r="W822" s="7"/>
      <c r="X822" s="7"/>
      <c r="Y822" s="31" t="s">
        <v>165</v>
      </c>
      <c r="Z822" s="32"/>
      <c r="AA822" s="33">
        <v>45163</v>
      </c>
      <c r="AB822" s="34">
        <v>49075100012024</v>
      </c>
      <c r="AC822" s="32"/>
      <c r="AD822" s="32"/>
      <c r="AE822" s="32"/>
      <c r="AF822" s="32"/>
      <c r="AG822" s="32"/>
      <c r="AH822" s="32"/>
      <c r="AI822" s="32">
        <v>0</v>
      </c>
      <c r="AJ822" s="32">
        <v>0</v>
      </c>
      <c r="AK822" s="32">
        <v>0</v>
      </c>
      <c r="AL822" s="32">
        <v>0</v>
      </c>
      <c r="AM822" s="32">
        <v>0</v>
      </c>
      <c r="AN822" s="32">
        <v>0</v>
      </c>
      <c r="AO822" s="32">
        <v>0</v>
      </c>
      <c r="AP822" s="32">
        <v>0</v>
      </c>
      <c r="AQ822" s="32">
        <v>0</v>
      </c>
      <c r="AR822" s="32">
        <v>0</v>
      </c>
      <c r="AS822" s="32">
        <v>0</v>
      </c>
      <c r="AT822" s="32">
        <v>0</v>
      </c>
      <c r="AU822" s="32">
        <v>0</v>
      </c>
      <c r="AV822" s="32">
        <v>0</v>
      </c>
      <c r="AW822" s="32">
        <v>0</v>
      </c>
      <c r="AX822" s="32">
        <v>0</v>
      </c>
      <c r="AY822" s="32">
        <v>0</v>
      </c>
      <c r="AZ822" s="32">
        <v>0</v>
      </c>
      <c r="BA822" s="32">
        <v>0</v>
      </c>
      <c r="BB822" s="32">
        <v>0</v>
      </c>
      <c r="BC822" s="32">
        <v>0</v>
      </c>
      <c r="BD822" s="32">
        <v>0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2781</v>
      </c>
      <c r="C823" s="4" t="s">
        <v>2782</v>
      </c>
      <c r="D823" s="7" t="s">
        <v>159</v>
      </c>
      <c r="E823" s="7" t="s">
        <v>32</v>
      </c>
      <c r="F823" s="7" t="s">
        <v>160</v>
      </c>
      <c r="G823" s="7" t="e">
        <f t="shared" ca="1" si="31"/>
        <v>#NAME?</v>
      </c>
      <c r="H823" s="26" t="s">
        <v>161</v>
      </c>
      <c r="I823" s="26" t="s">
        <v>24</v>
      </c>
      <c r="J823" s="7" t="s">
        <v>1273</v>
      </c>
      <c r="K823" s="27">
        <v>45392</v>
      </c>
      <c r="L823" s="27">
        <v>45553</v>
      </c>
      <c r="M823" s="7" t="s">
        <v>1274</v>
      </c>
      <c r="N823" s="28">
        <v>0.01</v>
      </c>
      <c r="O823" s="7" t="s">
        <v>24</v>
      </c>
      <c r="P823" s="29">
        <v>0</v>
      </c>
      <c r="Q823" s="94"/>
      <c r="R823" s="94"/>
      <c r="S823" s="7" t="s">
        <v>163</v>
      </c>
      <c r="T823" s="7" t="s">
        <v>2783</v>
      </c>
      <c r="U823" s="7" t="s">
        <v>970</v>
      </c>
      <c r="V823" s="26" t="e">
        <f t="shared" ca="1" si="32"/>
        <v>#NAME?</v>
      </c>
      <c r="W823" s="7"/>
      <c r="X823" s="7"/>
      <c r="Y823" s="31"/>
      <c r="Z823" s="32"/>
      <c r="AA823" s="33">
        <v>45392</v>
      </c>
      <c r="AB823" s="34">
        <v>49075100014396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>
        <v>604739.80000000005</v>
      </c>
      <c r="AV823" s="32">
        <v>606968.6</v>
      </c>
      <c r="AW823" s="32">
        <v>605852.80000000005</v>
      </c>
      <c r="AX823" s="32">
        <v>616042.80000000005</v>
      </c>
      <c r="AY823" s="32">
        <v>0</v>
      </c>
      <c r="AZ823" s="32">
        <v>0</v>
      </c>
      <c r="BA823" s="32">
        <v>0</v>
      </c>
      <c r="BB823" s="32">
        <v>0</v>
      </c>
      <c r="BC823" s="32">
        <v>0</v>
      </c>
      <c r="BD823" s="32">
        <v>0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3" t="s">
        <v>2784</v>
      </c>
      <c r="C824" s="4" t="s">
        <v>2785</v>
      </c>
      <c r="D824" s="7" t="s">
        <v>18</v>
      </c>
      <c r="E824" s="7" t="s">
        <v>32</v>
      </c>
      <c r="F824" s="7" t="s">
        <v>409</v>
      </c>
      <c r="G824" s="7" t="e">
        <f t="shared" ca="1" si="31"/>
        <v>#NAME?</v>
      </c>
      <c r="H824" s="26" t="s">
        <v>179</v>
      </c>
      <c r="I824" s="26" t="s">
        <v>265</v>
      </c>
      <c r="J824" s="7" t="str">
        <f t="shared" ref="J824:J832" si="34">IF(Q824=0,"Não","Sim")</f>
        <v>Não</v>
      </c>
      <c r="K824" s="27">
        <v>45506</v>
      </c>
      <c r="L824" s="27"/>
      <c r="M824" s="7" t="s">
        <v>23</v>
      </c>
      <c r="N824" s="28">
        <v>1.2E-2</v>
      </c>
      <c r="O824" s="7" t="s">
        <v>24</v>
      </c>
      <c r="P824" s="29">
        <v>0</v>
      </c>
      <c r="Q824" s="30"/>
      <c r="R824" s="94"/>
      <c r="S824" s="7" t="s">
        <v>163</v>
      </c>
      <c r="T824" s="7" t="s">
        <v>2786</v>
      </c>
      <c r="U824" s="7" t="s">
        <v>32</v>
      </c>
      <c r="V824" s="26" t="e">
        <f t="shared" ca="1" si="32"/>
        <v>#NAME?</v>
      </c>
      <c r="W824" s="7"/>
      <c r="X824" s="7" t="s">
        <v>26</v>
      </c>
      <c r="Y824" s="31" t="s">
        <v>279</v>
      </c>
      <c r="Z824" s="32"/>
      <c r="AA824" s="32"/>
      <c r="AB824" s="34">
        <v>49075100015678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>
        <v>108754.86</v>
      </c>
      <c r="AZ824" s="32">
        <v>115563.27</v>
      </c>
      <c r="BA824" s="32">
        <v>0</v>
      </c>
      <c r="BB824" s="32">
        <v>0</v>
      </c>
      <c r="BC824" s="32">
        <v>0</v>
      </c>
      <c r="BD824" s="32">
        <v>0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3" t="s">
        <v>2787</v>
      </c>
      <c r="C825" s="4" t="s">
        <v>2788</v>
      </c>
      <c r="D825" s="7" t="s">
        <v>18</v>
      </c>
      <c r="E825" s="7" t="s">
        <v>32</v>
      </c>
      <c r="F825" s="7" t="s">
        <v>409</v>
      </c>
      <c r="G825" s="7" t="e">
        <f t="shared" ca="1" si="31"/>
        <v>#NAME?</v>
      </c>
      <c r="H825" s="26" t="s">
        <v>170</v>
      </c>
      <c r="I825" s="26" t="s">
        <v>24</v>
      </c>
      <c r="J825" s="7" t="str">
        <f t="shared" si="34"/>
        <v>Não</v>
      </c>
      <c r="K825" s="27">
        <v>45014</v>
      </c>
      <c r="L825" s="7"/>
      <c r="M825" s="7" t="s">
        <v>23</v>
      </c>
      <c r="N825" s="28">
        <v>1.2E-2</v>
      </c>
      <c r="O825" s="7" t="s">
        <v>24</v>
      </c>
      <c r="P825" s="29">
        <v>0</v>
      </c>
      <c r="Q825" s="30"/>
      <c r="R825" s="94"/>
      <c r="S825" s="7" t="s">
        <v>163</v>
      </c>
      <c r="T825" s="7" t="s">
        <v>2789</v>
      </c>
      <c r="U825" s="7" t="s">
        <v>32</v>
      </c>
      <c r="V825" s="26" t="e">
        <f t="shared" ca="1" si="32"/>
        <v>#NAME?</v>
      </c>
      <c r="W825" s="7"/>
      <c r="X825" s="7"/>
      <c r="Y825" s="31" t="s">
        <v>165</v>
      </c>
      <c r="Z825" s="32"/>
      <c r="AA825" s="33">
        <v>45014</v>
      </c>
      <c r="AB825" s="34">
        <v>49075100006891</v>
      </c>
      <c r="AC825" s="32"/>
      <c r="AD825" s="32"/>
      <c r="AE825" s="32"/>
      <c r="AF825" s="32"/>
      <c r="AG825" s="32"/>
      <c r="AH825" s="32">
        <v>58093.97</v>
      </c>
      <c r="AI825" s="32">
        <v>58552.2</v>
      </c>
      <c r="AJ825" s="32">
        <v>58477.42</v>
      </c>
      <c r="AK825" s="32">
        <v>58966.85</v>
      </c>
      <c r="AL825" s="32">
        <v>59456.92</v>
      </c>
      <c r="AM825" s="32">
        <v>59914.65</v>
      </c>
      <c r="AN825" s="32">
        <v>60378.23</v>
      </c>
      <c r="AO825" s="32">
        <v>60918.44</v>
      </c>
      <c r="AP825" s="32">
        <v>61371.9</v>
      </c>
      <c r="AQ825" s="32">
        <v>61866.12</v>
      </c>
      <c r="AR825" s="32">
        <v>62449.71</v>
      </c>
      <c r="AS825" s="32">
        <v>62665.42</v>
      </c>
      <c r="AT825" s="32">
        <v>42685.5</v>
      </c>
      <c r="AU825" s="32">
        <v>42835.01</v>
      </c>
      <c r="AV825" s="32">
        <v>43171.26</v>
      </c>
      <c r="AW825" s="32">
        <v>43491.93</v>
      </c>
      <c r="AX825" s="32">
        <v>43797.58</v>
      </c>
      <c r="AY825" s="32">
        <v>44134.02</v>
      </c>
      <c r="AZ825" s="32">
        <v>34297.269999999997</v>
      </c>
      <c r="BA825" s="32">
        <v>34613.440000000002</v>
      </c>
      <c r="BB825" s="32">
        <v>34842.79</v>
      </c>
      <c r="BC825" s="32">
        <v>35151</v>
      </c>
      <c r="BD825" s="32">
        <v>35462.300000000003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2790</v>
      </c>
      <c r="C826" s="38" t="s">
        <v>2791</v>
      </c>
      <c r="D826" s="7" t="s">
        <v>18</v>
      </c>
      <c r="E826" s="7" t="s">
        <v>32</v>
      </c>
      <c r="F826" s="7" t="s">
        <v>1034</v>
      </c>
      <c r="G826" s="7" t="e">
        <f t="shared" ca="1" si="31"/>
        <v>#NAME?</v>
      </c>
      <c r="H826" s="26" t="s">
        <v>161</v>
      </c>
      <c r="I826" s="26" t="s">
        <v>24</v>
      </c>
      <c r="J826" s="7" t="str">
        <f t="shared" si="34"/>
        <v>Não</v>
      </c>
      <c r="K826" s="27">
        <v>45328</v>
      </c>
      <c r="L826" s="27">
        <v>45521</v>
      </c>
      <c r="M826" s="7" t="s">
        <v>23</v>
      </c>
      <c r="N826" s="55">
        <v>1.2E-2</v>
      </c>
      <c r="O826" s="56" t="s">
        <v>24</v>
      </c>
      <c r="P826" s="57">
        <v>0</v>
      </c>
      <c r="Q826" s="94"/>
      <c r="R826" s="94"/>
      <c r="S826" s="7" t="s">
        <v>163</v>
      </c>
      <c r="T826" s="7" t="s">
        <v>2792</v>
      </c>
      <c r="U826" s="7" t="s">
        <v>32</v>
      </c>
      <c r="V826" s="26" t="e">
        <f t="shared" ca="1" si="32"/>
        <v>#NAME?</v>
      </c>
      <c r="W826" s="7"/>
      <c r="X826" s="7"/>
      <c r="Y826" s="31" t="s">
        <v>165</v>
      </c>
      <c r="Z826" s="32"/>
      <c r="AA826" s="33">
        <v>45328</v>
      </c>
      <c r="AB826" s="34">
        <v>49075100013500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>
        <v>7530.61</v>
      </c>
      <c r="AT826" s="32">
        <v>7600.49</v>
      </c>
      <c r="AU826" s="32">
        <v>7670.3</v>
      </c>
      <c r="AV826" s="32">
        <v>7734.55</v>
      </c>
      <c r="AW826" s="32">
        <v>7797.12</v>
      </c>
      <c r="AX826" s="32">
        <v>7872.21</v>
      </c>
      <c r="AY826" s="32">
        <v>7941.19</v>
      </c>
      <c r="AZ826" s="32">
        <v>0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2793</v>
      </c>
      <c r="C827" s="196" t="s">
        <v>2794</v>
      </c>
      <c r="D827" s="7" t="s">
        <v>168</v>
      </c>
      <c r="E827" s="7" t="s">
        <v>42</v>
      </c>
      <c r="F827" s="7" t="s">
        <v>169</v>
      </c>
      <c r="G827" s="7" t="e">
        <f t="shared" ca="1" si="31"/>
        <v>#NAME?</v>
      </c>
      <c r="H827" s="26" t="s">
        <v>170</v>
      </c>
      <c r="I827" s="26" t="s">
        <v>24</v>
      </c>
      <c r="J827" s="7" t="str">
        <f t="shared" si="34"/>
        <v>Sim</v>
      </c>
      <c r="K827" s="27">
        <v>45562</v>
      </c>
      <c r="L827" s="27"/>
      <c r="M827" s="7" t="s">
        <v>23</v>
      </c>
      <c r="N827" s="55">
        <v>1.2E-2</v>
      </c>
      <c r="O827" s="56" t="s">
        <v>24</v>
      </c>
      <c r="P827" s="57">
        <v>0</v>
      </c>
      <c r="Q827" s="30" t="s">
        <v>2795</v>
      </c>
      <c r="R827" s="94"/>
      <c r="S827" s="7" t="s">
        <v>163</v>
      </c>
      <c r="T827" s="7" t="s">
        <v>2796</v>
      </c>
      <c r="U827" s="7" t="s">
        <v>42</v>
      </c>
      <c r="V827" s="26" t="e">
        <f t="shared" ca="1" si="32"/>
        <v>#NAME?</v>
      </c>
      <c r="W827" s="7"/>
      <c r="X827" s="7" t="s">
        <v>186</v>
      </c>
      <c r="Y827" s="31"/>
      <c r="Z827" s="32"/>
      <c r="AA827" s="32"/>
      <c r="AB827" s="34">
        <v>49075100015945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>
        <v>0</v>
      </c>
      <c r="BA827" s="32">
        <v>58169.06</v>
      </c>
      <c r="BB827" s="32">
        <v>58493.09</v>
      </c>
      <c r="BC827" s="32">
        <v>58965.69</v>
      </c>
      <c r="BD827" s="32">
        <v>59512.37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90" t="s">
        <v>2797</v>
      </c>
      <c r="C828" s="197" t="s">
        <v>2798</v>
      </c>
      <c r="D828" s="7" t="s">
        <v>18</v>
      </c>
      <c r="E828" s="7" t="s">
        <v>32</v>
      </c>
      <c r="F828" s="7" t="s">
        <v>233</v>
      </c>
      <c r="G828" s="7" t="e">
        <f t="shared" ca="1" si="31"/>
        <v>#NAME?</v>
      </c>
      <c r="H828" s="26" t="s">
        <v>179</v>
      </c>
      <c r="I828" s="26" t="s">
        <v>265</v>
      </c>
      <c r="J828" s="7" t="str">
        <f t="shared" si="34"/>
        <v>Não</v>
      </c>
      <c r="K828" s="27">
        <v>45268</v>
      </c>
      <c r="L828" s="7"/>
      <c r="M828" s="7" t="s">
        <v>23</v>
      </c>
      <c r="N828" s="198">
        <v>1.2E-2</v>
      </c>
      <c r="O828" s="199" t="s">
        <v>24</v>
      </c>
      <c r="P828" s="200">
        <v>0</v>
      </c>
      <c r="Q828" s="94"/>
      <c r="R828" s="94"/>
      <c r="S828" s="7" t="s">
        <v>163</v>
      </c>
      <c r="T828" s="7" t="s">
        <v>2799</v>
      </c>
      <c r="U828" s="7" t="s">
        <v>970</v>
      </c>
      <c r="V828" s="26" t="e">
        <f t="shared" ca="1" si="32"/>
        <v>#NAME?</v>
      </c>
      <c r="W828" s="7"/>
      <c r="X828" s="7"/>
      <c r="Y828" s="31" t="s">
        <v>165</v>
      </c>
      <c r="Z828" s="32"/>
      <c r="AA828" s="33">
        <v>45268</v>
      </c>
      <c r="AB828" s="34">
        <v>49075100013055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>
        <v>250198.79</v>
      </c>
      <c r="AR828" s="32">
        <v>252594.2</v>
      </c>
      <c r="AS828" s="32">
        <v>305157.82</v>
      </c>
      <c r="AT828" s="32">
        <v>352782.73</v>
      </c>
      <c r="AU828" s="32">
        <v>354381.46</v>
      </c>
      <c r="AV828" s="32">
        <v>500036.9</v>
      </c>
      <c r="AW828" s="32">
        <v>504183.9</v>
      </c>
      <c r="AX828" s="32">
        <v>508549.4</v>
      </c>
      <c r="AY828" s="32">
        <v>512812.38</v>
      </c>
      <c r="AZ828" s="32">
        <v>516188.87</v>
      </c>
      <c r="BA828" s="32">
        <v>621131.93999999994</v>
      </c>
      <c r="BB828" s="32">
        <v>625613.67000000004</v>
      </c>
      <c r="BC828" s="32">
        <v>0</v>
      </c>
      <c r="BD828" s="32">
        <v>0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42" t="s">
        <v>2800</v>
      </c>
      <c r="C829" s="43" t="s">
        <v>2801</v>
      </c>
      <c r="D829" s="7" t="s">
        <v>18</v>
      </c>
      <c r="E829" s="7" t="s">
        <v>19</v>
      </c>
      <c r="F829" s="7" t="s">
        <v>72</v>
      </c>
      <c r="G829" s="7" t="e">
        <f t="shared" ca="1" si="31"/>
        <v>#NAME?</v>
      </c>
      <c r="H829" s="26" t="s">
        <v>170</v>
      </c>
      <c r="I829" s="26" t="s">
        <v>24</v>
      </c>
      <c r="J829" s="7" t="str">
        <f t="shared" si="34"/>
        <v>Sim</v>
      </c>
      <c r="K829" s="27">
        <v>45173</v>
      </c>
      <c r="L829" s="27"/>
      <c r="M829" s="7" t="s">
        <v>284</v>
      </c>
      <c r="N829" s="28">
        <v>8.0000000000000002E-3</v>
      </c>
      <c r="O829" s="7" t="s">
        <v>285</v>
      </c>
      <c r="P829" s="29">
        <v>0.1</v>
      </c>
      <c r="Q829" s="30" t="s">
        <v>2802</v>
      </c>
      <c r="R829" s="94"/>
      <c r="S829" s="7" t="s">
        <v>163</v>
      </c>
      <c r="T829" s="7" t="s">
        <v>2803</v>
      </c>
      <c r="U829" s="7" t="s">
        <v>77</v>
      </c>
      <c r="V829" s="26" t="e">
        <f t="shared" ca="1" si="32"/>
        <v>#NAME?</v>
      </c>
      <c r="W829" s="7"/>
      <c r="X829" s="7"/>
      <c r="Y829" s="31" t="s">
        <v>165</v>
      </c>
      <c r="Z829" s="32"/>
      <c r="AA829" s="33">
        <v>45173</v>
      </c>
      <c r="AB829" s="34">
        <v>49075100012032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>
        <v>0</v>
      </c>
      <c r="AN829" s="32">
        <v>125546.41</v>
      </c>
      <c r="AO829" s="32">
        <v>122333.01</v>
      </c>
      <c r="AP829" s="32">
        <v>123365.82</v>
      </c>
      <c r="AQ829" s="32">
        <v>125412.83</v>
      </c>
      <c r="AR829" s="32">
        <v>124891.86</v>
      </c>
      <c r="AS829" s="32">
        <v>126278.15</v>
      </c>
      <c r="AT829" s="32">
        <v>126220.89</v>
      </c>
      <c r="AU829" s="32">
        <v>123539.41</v>
      </c>
      <c r="AV829" s="32">
        <v>122178.3</v>
      </c>
      <c r="AW829" s="32">
        <v>120468.1</v>
      </c>
      <c r="AX829" s="32">
        <v>121009.7</v>
      </c>
      <c r="AY829" s="32">
        <v>119191.88</v>
      </c>
      <c r="AZ829" s="32">
        <v>116053.28</v>
      </c>
      <c r="BA829" s="32">
        <v>114302.29</v>
      </c>
      <c r="BB829" s="32">
        <v>112345.37</v>
      </c>
      <c r="BC829" s="32">
        <v>112013.26</v>
      </c>
      <c r="BD829" s="32">
        <v>110899.02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14" t="s">
        <v>2800</v>
      </c>
      <c r="C830" s="4" t="s">
        <v>2804</v>
      </c>
      <c r="D830" s="7" t="s">
        <v>18</v>
      </c>
      <c r="E830" s="7" t="s">
        <v>19</v>
      </c>
      <c r="F830" s="7" t="s">
        <v>72</v>
      </c>
      <c r="G830" s="7" t="e">
        <f t="shared" ca="1" si="31"/>
        <v>#NAME?</v>
      </c>
      <c r="H830" s="26" t="s">
        <v>170</v>
      </c>
      <c r="I830" s="26" t="s">
        <v>24</v>
      </c>
      <c r="J830" s="7" t="str">
        <f t="shared" si="34"/>
        <v>Não</v>
      </c>
      <c r="K830" s="27">
        <v>45096</v>
      </c>
      <c r="L830" s="7"/>
      <c r="M830" s="7" t="s">
        <v>23</v>
      </c>
      <c r="N830" s="28">
        <v>1.2E-2</v>
      </c>
      <c r="O830" s="7" t="s">
        <v>24</v>
      </c>
      <c r="P830" s="29">
        <v>0</v>
      </c>
      <c r="Q830" s="94"/>
      <c r="R830" s="94"/>
      <c r="S830" s="7" t="s">
        <v>163</v>
      </c>
      <c r="T830" s="7" t="s">
        <v>2803</v>
      </c>
      <c r="U830" s="7" t="s">
        <v>77</v>
      </c>
      <c r="V830" s="26" t="e">
        <f t="shared" ca="1" si="32"/>
        <v>#NAME?</v>
      </c>
      <c r="W830" s="7"/>
      <c r="X830" s="7"/>
      <c r="Y830" s="31" t="s">
        <v>165</v>
      </c>
      <c r="Z830" s="32"/>
      <c r="AA830" s="33">
        <v>45096</v>
      </c>
      <c r="AB830" s="34">
        <v>49075100008299</v>
      </c>
      <c r="AC830" s="32"/>
      <c r="AD830" s="32"/>
      <c r="AE830" s="32"/>
      <c r="AF830" s="32"/>
      <c r="AG830" s="32"/>
      <c r="AH830" s="32"/>
      <c r="AI830" s="32"/>
      <c r="AJ830" s="32"/>
      <c r="AK830" s="32">
        <v>77435.25</v>
      </c>
      <c r="AL830" s="32">
        <v>78226.19</v>
      </c>
      <c r="AM830" s="32">
        <v>79118.789999999994</v>
      </c>
      <c r="AN830" s="32">
        <v>79569.850000000006</v>
      </c>
      <c r="AO830" s="32">
        <v>80332.19</v>
      </c>
      <c r="AP830" s="32">
        <v>80968.479999999996</v>
      </c>
      <c r="AQ830" s="32">
        <v>81640.100000000006</v>
      </c>
      <c r="AR830" s="32">
        <v>82402.63</v>
      </c>
      <c r="AS830" s="32">
        <v>83058.92</v>
      </c>
      <c r="AT830" s="32">
        <v>133503.57</v>
      </c>
      <c r="AU830" s="32">
        <v>134645.23000000001</v>
      </c>
      <c r="AV830" s="32">
        <v>135734.1</v>
      </c>
      <c r="AW830" s="32">
        <v>136256</v>
      </c>
      <c r="AX830" s="32">
        <v>137440.6</v>
      </c>
      <c r="AY830" s="32">
        <v>138577.79</v>
      </c>
      <c r="AZ830" s="32">
        <v>139562.87</v>
      </c>
      <c r="BA830" s="32">
        <v>142948.68</v>
      </c>
      <c r="BB830" s="32">
        <v>198291.98</v>
      </c>
      <c r="BC830" s="32">
        <v>204616.86</v>
      </c>
      <c r="BD830" s="32">
        <v>207299.18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14" t="s">
        <v>2800</v>
      </c>
      <c r="C831" s="50" t="s">
        <v>2805</v>
      </c>
      <c r="D831" s="7" t="s">
        <v>18</v>
      </c>
      <c r="E831" s="7" t="s">
        <v>19</v>
      </c>
      <c r="F831" s="7" t="s">
        <v>72</v>
      </c>
      <c r="G831" s="7" t="e">
        <f t="shared" ca="1" si="31"/>
        <v>#NAME?</v>
      </c>
      <c r="H831" s="26" t="s">
        <v>179</v>
      </c>
      <c r="I831" s="26" t="s">
        <v>265</v>
      </c>
      <c r="J831" s="7" t="str">
        <f t="shared" si="34"/>
        <v>Não</v>
      </c>
      <c r="K831" s="27">
        <v>45106</v>
      </c>
      <c r="L831" s="27"/>
      <c r="M831" s="7" t="s">
        <v>281</v>
      </c>
      <c r="N831" s="28">
        <v>2.5000000000000001E-2</v>
      </c>
      <c r="O831" s="7" t="s">
        <v>201</v>
      </c>
      <c r="P831" s="29">
        <v>0.2</v>
      </c>
      <c r="Q831" s="94"/>
      <c r="R831" s="94"/>
      <c r="S831" s="7" t="s">
        <v>163</v>
      </c>
      <c r="T831" s="7" t="s">
        <v>2803</v>
      </c>
      <c r="U831" s="7" t="s">
        <v>77</v>
      </c>
      <c r="V831" s="26" t="e">
        <f t="shared" ca="1" si="32"/>
        <v>#NAME?</v>
      </c>
      <c r="W831" s="7"/>
      <c r="X831" s="7"/>
      <c r="Y831" s="31" t="s">
        <v>165</v>
      </c>
      <c r="Z831" s="32"/>
      <c r="AA831" s="33">
        <v>45106</v>
      </c>
      <c r="AB831" s="34">
        <v>49075100007047</v>
      </c>
      <c r="AC831" s="32"/>
      <c r="AD831" s="32"/>
      <c r="AE831" s="32"/>
      <c r="AF831" s="32"/>
      <c r="AG831" s="32"/>
      <c r="AH831" s="32"/>
      <c r="AI831" s="32"/>
      <c r="AJ831" s="32"/>
      <c r="AK831" s="32">
        <v>33459.870000000003</v>
      </c>
      <c r="AL831" s="32">
        <v>35253.69</v>
      </c>
      <c r="AM831" s="32">
        <v>34553.64</v>
      </c>
      <c r="AN831" s="32">
        <v>49122.52</v>
      </c>
      <c r="AO831" s="32">
        <v>47478.27</v>
      </c>
      <c r="AP831" s="32">
        <v>51021.43</v>
      </c>
      <c r="AQ831" s="32">
        <v>53462.13</v>
      </c>
      <c r="AR831" s="32">
        <v>49747.29</v>
      </c>
      <c r="AS831" s="32">
        <v>50435.54</v>
      </c>
      <c r="AT831" s="32">
        <v>174526.13</v>
      </c>
      <c r="AU831" s="32">
        <v>168444.16</v>
      </c>
      <c r="AV831" s="32">
        <v>163322.4</v>
      </c>
      <c r="AW831" s="32">
        <v>163584.79999999999</v>
      </c>
      <c r="AX831" s="32">
        <v>168018.6</v>
      </c>
      <c r="AY831" s="32">
        <v>70252.639999999999</v>
      </c>
      <c r="AZ831" s="32">
        <v>69033.81</v>
      </c>
      <c r="BA831" s="32">
        <v>64010.53</v>
      </c>
      <c r="BB831" s="32">
        <v>7388.67</v>
      </c>
      <c r="BC831" s="32">
        <v>732.66</v>
      </c>
      <c r="BD831" s="32">
        <v>432.89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42" t="s">
        <v>2806</v>
      </c>
      <c r="C832" s="44" t="s">
        <v>2807</v>
      </c>
      <c r="D832" s="7" t="s">
        <v>18</v>
      </c>
      <c r="E832" s="7" t="s">
        <v>32</v>
      </c>
      <c r="F832" s="7" t="s">
        <v>295</v>
      </c>
      <c r="G832" s="7" t="e">
        <f t="shared" ca="1" si="31"/>
        <v>#NAME?</v>
      </c>
      <c r="H832" s="26" t="s">
        <v>170</v>
      </c>
      <c r="I832" s="26" t="s">
        <v>24</v>
      </c>
      <c r="J832" s="7" t="str">
        <f t="shared" si="34"/>
        <v>Não</v>
      </c>
      <c r="K832" s="27">
        <v>45548</v>
      </c>
      <c r="L832" s="27"/>
      <c r="M832" s="7" t="s">
        <v>221</v>
      </c>
      <c r="N832" s="55">
        <v>7.4999999999999997E-3</v>
      </c>
      <c r="O832" s="56" t="s">
        <v>99</v>
      </c>
      <c r="P832" s="57">
        <v>0.1</v>
      </c>
      <c r="Q832" s="85"/>
      <c r="R832" s="94"/>
      <c r="S832" s="7" t="s">
        <v>163</v>
      </c>
      <c r="T832" s="7" t="s">
        <v>2808</v>
      </c>
      <c r="U832" s="7" t="s">
        <v>32</v>
      </c>
      <c r="V832" s="26" t="e">
        <f t="shared" ca="1" si="32"/>
        <v>#NAME?</v>
      </c>
      <c r="W832" s="7"/>
      <c r="X832" s="7" t="s">
        <v>26</v>
      </c>
      <c r="Y832" s="31"/>
      <c r="Z832" s="32"/>
      <c r="AA832" s="32"/>
      <c r="AB832" s="34">
        <v>49075100016178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>
        <v>0</v>
      </c>
      <c r="BA832" s="32">
        <v>0</v>
      </c>
      <c r="BB832" s="32">
        <v>0</v>
      </c>
      <c r="BC832" s="32">
        <v>0</v>
      </c>
      <c r="BD832" s="32">
        <v>328974.81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14" t="s">
        <v>2809</v>
      </c>
      <c r="C833" s="4" t="s">
        <v>2810</v>
      </c>
      <c r="D833" s="7" t="s">
        <v>18</v>
      </c>
      <c r="E833" s="7" t="s">
        <v>42</v>
      </c>
      <c r="F833" s="7" t="s">
        <v>2811</v>
      </c>
      <c r="G833" s="7" t="e">
        <f t="shared" ca="1" si="31"/>
        <v>#NAME?</v>
      </c>
      <c r="H833" s="26" t="s">
        <v>179</v>
      </c>
      <c r="I833" s="26" t="s">
        <v>180</v>
      </c>
      <c r="J833" s="7" t="str">
        <f>IF(R833=0,"Não","Sim")</f>
        <v>Sim</v>
      </c>
      <c r="K833" s="27">
        <v>45359</v>
      </c>
      <c r="L833" s="7"/>
      <c r="M833" s="132" t="s">
        <v>221</v>
      </c>
      <c r="N833" s="133">
        <v>1.4999999999999999E-2</v>
      </c>
      <c r="O833" s="134" t="s">
        <v>99</v>
      </c>
      <c r="P833" s="135">
        <v>0.1</v>
      </c>
      <c r="R833" s="94" t="s">
        <v>2812</v>
      </c>
      <c r="S833" s="7" t="s">
        <v>163</v>
      </c>
      <c r="T833" s="6" t="s">
        <v>2813</v>
      </c>
      <c r="U833" s="7" t="s">
        <v>42</v>
      </c>
      <c r="V833" s="26" t="e">
        <f t="shared" ca="1" si="32"/>
        <v>#NAME?</v>
      </c>
      <c r="W833" s="7"/>
      <c r="X833" s="7"/>
      <c r="Y833" s="31" t="s">
        <v>165</v>
      </c>
      <c r="Z833" s="32"/>
      <c r="AA833" s="33">
        <v>45359</v>
      </c>
      <c r="AB833" s="34">
        <v>49075100013896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>
        <v>30257.599999999999</v>
      </c>
      <c r="AU833" s="32">
        <v>30140.2</v>
      </c>
      <c r="AV833" s="32">
        <v>30118.85</v>
      </c>
      <c r="AW833" s="32">
        <v>50.29</v>
      </c>
      <c r="AX833" s="32">
        <v>50.29</v>
      </c>
      <c r="AY833" s="32">
        <v>50.63</v>
      </c>
      <c r="AZ833" s="32">
        <v>50.63</v>
      </c>
      <c r="BA833" s="32">
        <v>50.63</v>
      </c>
      <c r="BB833" s="32">
        <v>50.63</v>
      </c>
      <c r="BC833" s="32">
        <v>6.24</v>
      </c>
      <c r="BD833" s="32">
        <v>6.24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3" t="s">
        <v>2814</v>
      </c>
      <c r="C834" s="4" t="s">
        <v>2815</v>
      </c>
      <c r="D834" s="7" t="s">
        <v>18</v>
      </c>
      <c r="E834" s="7" t="s">
        <v>42</v>
      </c>
      <c r="F834" s="7" t="s">
        <v>52</v>
      </c>
      <c r="G834" s="7" t="e">
        <f t="shared" ca="1" si="31"/>
        <v>#NAME?</v>
      </c>
      <c r="H834" s="26" t="s">
        <v>179</v>
      </c>
      <c r="I834" s="26" t="s">
        <v>245</v>
      </c>
      <c r="J834" s="7" t="str">
        <f t="shared" ref="J834:J842" si="35">IF(Q834=0,"Não","Sim")</f>
        <v>Não</v>
      </c>
      <c r="K834" s="27">
        <v>45343</v>
      </c>
      <c r="L834" s="7"/>
      <c r="M834" s="7" t="s">
        <v>221</v>
      </c>
      <c r="N834" s="28">
        <v>1.4999999999999999E-2</v>
      </c>
      <c r="O834" s="7" t="s">
        <v>99</v>
      </c>
      <c r="P834" s="29">
        <v>0.1</v>
      </c>
      <c r="Q834" s="94"/>
      <c r="R834" s="94"/>
      <c r="S834" s="7" t="s">
        <v>163</v>
      </c>
      <c r="T834" s="7" t="s">
        <v>2816</v>
      </c>
      <c r="U834" s="7" t="s">
        <v>42</v>
      </c>
      <c r="V834" s="26" t="e">
        <f t="shared" ca="1" si="32"/>
        <v>#NAME?</v>
      </c>
      <c r="W834" s="7"/>
      <c r="X834" s="7"/>
      <c r="Y834" s="31" t="s">
        <v>165</v>
      </c>
      <c r="Z834" s="32"/>
      <c r="AA834" s="33">
        <v>45343</v>
      </c>
      <c r="AB834" s="34">
        <v>49075100013519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>
        <v>0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>
        <v>0</v>
      </c>
      <c r="BD834" s="32">
        <v>0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3" t="s">
        <v>2817</v>
      </c>
      <c r="C835" s="4" t="s">
        <v>2818</v>
      </c>
      <c r="D835" s="7" t="s">
        <v>18</v>
      </c>
      <c r="E835" s="7" t="s">
        <v>42</v>
      </c>
      <c r="F835" s="7" t="s">
        <v>52</v>
      </c>
      <c r="G835" s="7" t="e">
        <f t="shared" ca="1" si="31"/>
        <v>#NAME?</v>
      </c>
      <c r="H835" s="26" t="s">
        <v>170</v>
      </c>
      <c r="I835" s="26" t="s">
        <v>24</v>
      </c>
      <c r="J835" s="7" t="str">
        <f t="shared" si="35"/>
        <v>Sim</v>
      </c>
      <c r="K835" s="27">
        <v>45128</v>
      </c>
      <c r="L835" s="7"/>
      <c r="M835" s="7" t="s">
        <v>98</v>
      </c>
      <c r="N835" s="28">
        <v>1.2E-2</v>
      </c>
      <c r="O835" s="7" t="s">
        <v>24</v>
      </c>
      <c r="P835" s="29">
        <v>0</v>
      </c>
      <c r="Q835" s="30" t="s">
        <v>2819</v>
      </c>
      <c r="R835" s="94"/>
      <c r="S835" s="7" t="s">
        <v>163</v>
      </c>
      <c r="T835" s="7" t="s">
        <v>2816</v>
      </c>
      <c r="U835" s="7" t="s">
        <v>42</v>
      </c>
      <c r="V835" s="26" t="e">
        <f t="shared" ca="1" si="32"/>
        <v>#NAME?</v>
      </c>
      <c r="W835" s="7"/>
      <c r="X835" s="7"/>
      <c r="Y835" s="31" t="s">
        <v>165</v>
      </c>
      <c r="Z835" s="32"/>
      <c r="AA835" s="33">
        <v>45128</v>
      </c>
      <c r="AB835" s="34">
        <v>49075100006377</v>
      </c>
      <c r="AC835" s="32"/>
      <c r="AD835" s="32"/>
      <c r="AE835" s="32"/>
      <c r="AF835" s="32">
        <v>149471.69</v>
      </c>
      <c r="AG835" s="32">
        <v>68438.77</v>
      </c>
      <c r="AH835" s="32">
        <v>77064.11</v>
      </c>
      <c r="AI835" s="32">
        <v>77712.62</v>
      </c>
      <c r="AJ835" s="32">
        <v>47800.97</v>
      </c>
      <c r="AK835" s="32">
        <v>18</v>
      </c>
      <c r="AL835" s="32">
        <v>601397.66</v>
      </c>
      <c r="AM835" s="32">
        <v>607906.65</v>
      </c>
      <c r="AN835" s="32">
        <v>612646.64</v>
      </c>
      <c r="AO835" s="32">
        <v>618147.01</v>
      </c>
      <c r="AP835" s="32">
        <v>622766.57999999996</v>
      </c>
      <c r="AQ835" s="32">
        <v>627726.75</v>
      </c>
      <c r="AR835" s="32">
        <v>633330.80000000005</v>
      </c>
      <c r="AS835" s="32">
        <v>638173.66</v>
      </c>
      <c r="AT835" s="32">
        <v>541516.93000000005</v>
      </c>
      <c r="AU835" s="32">
        <v>512863.07</v>
      </c>
      <c r="AV835" s="32">
        <v>452969.4</v>
      </c>
      <c r="AW835" s="32">
        <v>456586.9</v>
      </c>
      <c r="AX835" s="32">
        <v>307188.3</v>
      </c>
      <c r="AY835" s="32">
        <v>258304.86</v>
      </c>
      <c r="AZ835" s="32">
        <v>259720.72</v>
      </c>
      <c r="BA835" s="32">
        <v>210525.88</v>
      </c>
      <c r="BB835" s="32">
        <v>211907.91</v>
      </c>
      <c r="BC835" s="32">
        <v>172147.39</v>
      </c>
      <c r="BD835" s="32">
        <v>152859.82999999999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40" t="s">
        <v>2820</v>
      </c>
      <c r="C836" s="41" t="s">
        <v>2821</v>
      </c>
      <c r="D836" s="7" t="s">
        <v>18</v>
      </c>
      <c r="E836" s="7" t="s">
        <v>32</v>
      </c>
      <c r="F836" s="7" t="s">
        <v>220</v>
      </c>
      <c r="G836" s="7" t="e">
        <f t="shared" ca="1" si="31"/>
        <v>#NAME?</v>
      </c>
      <c r="H836" s="26" t="s">
        <v>170</v>
      </c>
      <c r="I836" s="26" t="s">
        <v>24</v>
      </c>
      <c r="J836" s="7" t="str">
        <f t="shared" si="35"/>
        <v>Não</v>
      </c>
      <c r="K836" s="27">
        <v>45407</v>
      </c>
      <c r="L836" s="7"/>
      <c r="M836" s="7" t="s">
        <v>23</v>
      </c>
      <c r="N836" s="28">
        <v>0.01</v>
      </c>
      <c r="O836" s="7" t="s">
        <v>24</v>
      </c>
      <c r="P836" s="29">
        <v>0</v>
      </c>
      <c r="Q836" s="30"/>
      <c r="R836" s="94"/>
      <c r="S836" s="7" t="s">
        <v>163</v>
      </c>
      <c r="T836" s="7" t="s">
        <v>2822</v>
      </c>
      <c r="U836" s="7" t="s">
        <v>32</v>
      </c>
      <c r="V836" s="26" t="e">
        <f t="shared" ca="1" si="32"/>
        <v>#NAME?</v>
      </c>
      <c r="W836" s="7"/>
      <c r="X836" s="7" t="s">
        <v>26</v>
      </c>
      <c r="Y836" s="31" t="s">
        <v>165</v>
      </c>
      <c r="Z836" s="32"/>
      <c r="AA836" s="33">
        <v>45407</v>
      </c>
      <c r="AB836" s="34">
        <v>49075100014183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>
        <v>130185.26</v>
      </c>
      <c r="AV836" s="32">
        <v>580240.69999999995</v>
      </c>
      <c r="AW836" s="32">
        <v>584977.4</v>
      </c>
      <c r="AX836" s="32">
        <v>590166.80000000005</v>
      </c>
      <c r="AY836" s="32">
        <v>595589.86</v>
      </c>
      <c r="AZ836" s="32">
        <v>599749.91</v>
      </c>
      <c r="BA836" s="32">
        <v>605262.13</v>
      </c>
      <c r="BB836" s="32">
        <v>609970.81000000006</v>
      </c>
      <c r="BC836" s="32">
        <v>780867.07</v>
      </c>
      <c r="BD836" s="32">
        <v>960021.7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14" t="s">
        <v>2823</v>
      </c>
      <c r="C837" s="4" t="s">
        <v>2824</v>
      </c>
      <c r="D837" s="7" t="s">
        <v>18</v>
      </c>
      <c r="E837" s="7" t="s">
        <v>19</v>
      </c>
      <c r="F837" s="7" t="s">
        <v>20</v>
      </c>
      <c r="G837" s="7" t="e">
        <f t="shared" ca="1" si="31"/>
        <v>#NAME?</v>
      </c>
      <c r="H837" s="26" t="s">
        <v>161</v>
      </c>
      <c r="I837" s="26" t="s">
        <v>24</v>
      </c>
      <c r="J837" s="7" t="str">
        <f t="shared" si="35"/>
        <v>Não</v>
      </c>
      <c r="K837" s="27">
        <v>45028</v>
      </c>
      <c r="L837" s="79">
        <v>45588</v>
      </c>
      <c r="M837" s="7" t="s">
        <v>381</v>
      </c>
      <c r="N837" s="28">
        <v>0.02</v>
      </c>
      <c r="O837" s="7" t="s">
        <v>99</v>
      </c>
      <c r="P837" s="29">
        <v>0.2</v>
      </c>
      <c r="Q837" s="94"/>
      <c r="R837" s="94"/>
      <c r="S837" s="7" t="s">
        <v>163</v>
      </c>
      <c r="T837" s="7" t="s">
        <v>2825</v>
      </c>
      <c r="U837" s="7" t="s">
        <v>77</v>
      </c>
      <c r="V837" s="26" t="e">
        <f t="shared" ca="1" si="32"/>
        <v>#NAME?</v>
      </c>
      <c r="W837" s="7"/>
      <c r="X837" s="7"/>
      <c r="Y837" s="31" t="s">
        <v>165</v>
      </c>
      <c r="Z837" s="32"/>
      <c r="AA837" s="33">
        <v>45028</v>
      </c>
      <c r="AB837" s="34">
        <v>49075100009783</v>
      </c>
      <c r="AC837" s="32"/>
      <c r="AD837" s="32"/>
      <c r="AE837" s="32"/>
      <c r="AF837" s="32"/>
      <c r="AG837" s="32"/>
      <c r="AH837" s="32">
        <v>0</v>
      </c>
      <c r="AI837" s="32">
        <v>1051542.1100000001</v>
      </c>
      <c r="AJ837" s="32">
        <v>1072991.8700000001</v>
      </c>
      <c r="AK837" s="32">
        <v>1108291.77</v>
      </c>
      <c r="AL837" s="32">
        <v>1131931.21</v>
      </c>
      <c r="AM837" s="32">
        <v>1264482.79</v>
      </c>
      <c r="AN837" s="32">
        <v>1318461.24</v>
      </c>
      <c r="AO837" s="32">
        <v>1302805.8</v>
      </c>
      <c r="AP837" s="32">
        <v>1345901.43</v>
      </c>
      <c r="AQ837" s="32">
        <v>1377518.79</v>
      </c>
      <c r="AR837" s="32">
        <v>1336013.4099999999</v>
      </c>
      <c r="AS837" s="32">
        <v>1346585.46</v>
      </c>
      <c r="AT837" s="32">
        <v>1365082.92</v>
      </c>
      <c r="AU837" s="32">
        <v>1342663.48</v>
      </c>
      <c r="AV837" s="32">
        <v>1323380</v>
      </c>
      <c r="AW837" s="32">
        <v>1329377</v>
      </c>
      <c r="AX837" s="32">
        <v>1351289</v>
      </c>
      <c r="AY837" s="32">
        <v>1369221.66</v>
      </c>
      <c r="AZ837" s="32">
        <v>1360276.23</v>
      </c>
      <c r="BA837" s="32">
        <v>0</v>
      </c>
      <c r="BB837" s="32">
        <v>0</v>
      </c>
      <c r="BC837" s="32">
        <v>0</v>
      </c>
      <c r="BD837" s="32">
        <v>0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2823</v>
      </c>
      <c r="C838" s="4" t="s">
        <v>2826</v>
      </c>
      <c r="D838" s="7" t="s">
        <v>18</v>
      </c>
      <c r="E838" s="7" t="s">
        <v>19</v>
      </c>
      <c r="F838" s="7" t="s">
        <v>20</v>
      </c>
      <c r="G838" s="7" t="e">
        <f t="shared" ca="1" si="31"/>
        <v>#NAME?</v>
      </c>
      <c r="H838" s="26" t="s">
        <v>170</v>
      </c>
      <c r="I838" s="26" t="s">
        <v>24</v>
      </c>
      <c r="J838" s="7" t="str">
        <f t="shared" si="35"/>
        <v>Não</v>
      </c>
      <c r="K838" s="27">
        <v>45630</v>
      </c>
      <c r="L838" s="79"/>
      <c r="M838" s="7" t="s">
        <v>73</v>
      </c>
      <c r="N838" s="28">
        <v>1.4999999999999999E-2</v>
      </c>
      <c r="O838" s="7" t="s">
        <v>24</v>
      </c>
      <c r="P838" s="29">
        <v>0</v>
      </c>
      <c r="Q838" s="94"/>
      <c r="R838" s="94"/>
      <c r="S838" s="7" t="s">
        <v>163</v>
      </c>
      <c r="T838" s="7" t="s">
        <v>2825</v>
      </c>
      <c r="U838" s="7" t="s">
        <v>77</v>
      </c>
      <c r="V838" s="26" t="e">
        <f t="shared" ca="1" si="32"/>
        <v>#NAME?</v>
      </c>
      <c r="W838" s="7"/>
      <c r="X838" s="7" t="s">
        <v>26</v>
      </c>
      <c r="Y838" s="31"/>
      <c r="Z838" s="32"/>
      <c r="AA838" s="91">
        <v>45665</v>
      </c>
      <c r="AB838" s="34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>
        <v>0</v>
      </c>
      <c r="BD838" s="32">
        <v>1425083.48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3" t="s">
        <v>2827</v>
      </c>
      <c r="C839" s="4" t="s">
        <v>2828</v>
      </c>
      <c r="D839" s="7" t="s">
        <v>159</v>
      </c>
      <c r="E839" s="7" t="s">
        <v>32</v>
      </c>
      <c r="F839" s="7" t="s">
        <v>304</v>
      </c>
      <c r="G839" s="7" t="e">
        <f t="shared" ca="1" si="31"/>
        <v>#NAME?</v>
      </c>
      <c r="H839" s="26" t="s">
        <v>161</v>
      </c>
      <c r="I839" s="26" t="s">
        <v>24</v>
      </c>
      <c r="J839" s="7" t="str">
        <f t="shared" si="35"/>
        <v>Não</v>
      </c>
      <c r="K839" s="27">
        <v>44946</v>
      </c>
      <c r="L839" s="27">
        <v>45539</v>
      </c>
      <c r="M839" s="7" t="s">
        <v>23</v>
      </c>
      <c r="N839" s="28">
        <v>0.01</v>
      </c>
      <c r="O839" s="7" t="s">
        <v>24</v>
      </c>
      <c r="P839" s="29">
        <v>0</v>
      </c>
      <c r="Q839" s="168"/>
      <c r="R839" s="94"/>
      <c r="S839" s="7" t="s">
        <v>163</v>
      </c>
      <c r="T839" s="7" t="s">
        <v>2829</v>
      </c>
      <c r="U839" s="7" t="s">
        <v>32</v>
      </c>
      <c r="V839" s="26" t="e">
        <f t="shared" ca="1" si="32"/>
        <v>#NAME?</v>
      </c>
      <c r="W839" s="7"/>
      <c r="X839" s="7"/>
      <c r="Y839" s="31" t="s">
        <v>165</v>
      </c>
      <c r="Z839" s="32"/>
      <c r="AA839" s="33">
        <v>44946</v>
      </c>
      <c r="AB839" s="34">
        <v>49075100006385</v>
      </c>
      <c r="AC839" s="32"/>
      <c r="AD839" s="32"/>
      <c r="AE839" s="32"/>
      <c r="AF839" s="32">
        <v>591230.5</v>
      </c>
      <c r="AG839" s="32">
        <v>596444.02</v>
      </c>
      <c r="AH839" s="32">
        <v>638672.4</v>
      </c>
      <c r="AI839" s="32">
        <v>654204.68999999994</v>
      </c>
      <c r="AJ839" s="32">
        <v>686212.09</v>
      </c>
      <c r="AK839" s="32">
        <v>731399.04</v>
      </c>
      <c r="AL839" s="32">
        <v>737658.93</v>
      </c>
      <c r="AM839" s="32">
        <v>763934.31</v>
      </c>
      <c r="AN839" s="32">
        <v>787241.26</v>
      </c>
      <c r="AO839" s="32">
        <v>792816.03</v>
      </c>
      <c r="AP839" s="32">
        <v>890006.33</v>
      </c>
      <c r="AQ839" s="32">
        <v>922848.65</v>
      </c>
      <c r="AR839" s="32">
        <v>938170.02</v>
      </c>
      <c r="AS839" s="32">
        <v>1094891.0900000001</v>
      </c>
      <c r="AT839" s="32">
        <v>1698417.81</v>
      </c>
      <c r="AU839" s="32">
        <v>1794172.48</v>
      </c>
      <c r="AV839" s="32">
        <v>1808130</v>
      </c>
      <c r="AW839" s="32">
        <v>1883765</v>
      </c>
      <c r="AX839" s="32">
        <v>1908990</v>
      </c>
      <c r="AY839" s="32">
        <v>1927827.5</v>
      </c>
      <c r="AZ839" s="32">
        <v>0</v>
      </c>
      <c r="BA839" s="32">
        <v>0</v>
      </c>
      <c r="BB839" s="32">
        <v>0</v>
      </c>
      <c r="BC839" s="32">
        <v>0</v>
      </c>
      <c r="BD839" s="32">
        <v>0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14" t="s">
        <v>2830</v>
      </c>
      <c r="C840" s="4" t="s">
        <v>2831</v>
      </c>
      <c r="D840" s="7" t="s">
        <v>159</v>
      </c>
      <c r="E840" s="7" t="s">
        <v>32</v>
      </c>
      <c r="F840" s="7" t="s">
        <v>226</v>
      </c>
      <c r="G840" s="7" t="e">
        <f t="shared" ca="1" si="31"/>
        <v>#NAME?</v>
      </c>
      <c r="H840" s="26" t="s">
        <v>161</v>
      </c>
      <c r="I840" s="26" t="s">
        <v>24</v>
      </c>
      <c r="J840" s="7" t="str">
        <f t="shared" si="35"/>
        <v>Não</v>
      </c>
      <c r="K840" s="27">
        <v>45575</v>
      </c>
      <c r="L840" s="79">
        <v>45590</v>
      </c>
      <c r="M840" s="7" t="s">
        <v>227</v>
      </c>
      <c r="N840" s="28">
        <v>3.0000000000000001E-3</v>
      </c>
      <c r="O840" s="7" t="s">
        <v>24</v>
      </c>
      <c r="P840" s="29">
        <v>0</v>
      </c>
      <c r="Q840" s="30"/>
      <c r="R840" s="94"/>
      <c r="S840" s="7" t="s">
        <v>163</v>
      </c>
      <c r="T840" s="7" t="s">
        <v>2832</v>
      </c>
      <c r="U840" s="7" t="s">
        <v>230</v>
      </c>
      <c r="V840" s="26" t="e">
        <f t="shared" ca="1" si="32"/>
        <v>#NAME?</v>
      </c>
      <c r="W840" s="7"/>
      <c r="X840" s="7" t="s">
        <v>26</v>
      </c>
      <c r="Y840" s="31"/>
      <c r="Z840" s="32"/>
      <c r="AA840" s="35"/>
      <c r="AB840" s="34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2833</v>
      </c>
      <c r="C841" s="4" t="s">
        <v>2834</v>
      </c>
      <c r="D841" s="7" t="s">
        <v>18</v>
      </c>
      <c r="E841" s="7" t="s">
        <v>32</v>
      </c>
      <c r="F841" s="7" t="s">
        <v>233</v>
      </c>
      <c r="G841" s="7" t="e">
        <f t="shared" ca="1" si="31"/>
        <v>#NAME?</v>
      </c>
      <c r="H841" s="26" t="s">
        <v>179</v>
      </c>
      <c r="I841" s="26" t="s">
        <v>180</v>
      </c>
      <c r="J841" s="7" t="str">
        <f t="shared" si="35"/>
        <v>Não</v>
      </c>
      <c r="K841" s="27">
        <v>45520</v>
      </c>
      <c r="L841" s="7"/>
      <c r="M841" s="7" t="s">
        <v>23</v>
      </c>
      <c r="N841" s="28">
        <v>1.2E-2</v>
      </c>
      <c r="O841" s="7" t="s">
        <v>24</v>
      </c>
      <c r="P841" s="29">
        <v>0</v>
      </c>
      <c r="Q841" s="168"/>
      <c r="R841" s="94"/>
      <c r="S841" s="7" t="s">
        <v>163</v>
      </c>
      <c r="T841" s="7" t="s">
        <v>2835</v>
      </c>
      <c r="U841" s="7" t="s">
        <v>32</v>
      </c>
      <c r="V841" s="26" t="e">
        <f t="shared" ca="1" si="32"/>
        <v>#NAME?</v>
      </c>
      <c r="W841" s="7"/>
      <c r="X841" s="7" t="s">
        <v>186</v>
      </c>
      <c r="Y841" s="31" t="s">
        <v>279</v>
      </c>
      <c r="Z841" s="32"/>
      <c r="AA841" s="33">
        <v>45539</v>
      </c>
      <c r="AB841" s="34">
        <v>49075100015831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>
        <v>0</v>
      </c>
      <c r="AZ841" s="32">
        <v>30</v>
      </c>
      <c r="BA841" s="32">
        <v>30</v>
      </c>
      <c r="BB841" s="32">
        <v>30</v>
      </c>
      <c r="BC841" s="32">
        <v>30</v>
      </c>
      <c r="BD841" s="32">
        <v>30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3" t="s">
        <v>2836</v>
      </c>
      <c r="C842" s="4" t="s">
        <v>2837</v>
      </c>
      <c r="D842" s="7" t="s">
        <v>18</v>
      </c>
      <c r="E842" s="7" t="s">
        <v>42</v>
      </c>
      <c r="F842" s="7" t="s">
        <v>90</v>
      </c>
      <c r="G842" s="7" t="e">
        <f t="shared" ca="1" si="31"/>
        <v>#NAME?</v>
      </c>
      <c r="H842" s="26" t="s">
        <v>179</v>
      </c>
      <c r="I842" s="26" t="s">
        <v>180</v>
      </c>
      <c r="J842" s="7" t="str">
        <f t="shared" si="35"/>
        <v>Não</v>
      </c>
      <c r="K842" s="27">
        <v>44994</v>
      </c>
      <c r="L842" s="7"/>
      <c r="M842" s="7" t="s">
        <v>221</v>
      </c>
      <c r="N842" s="28">
        <v>1.4999999999999999E-2</v>
      </c>
      <c r="O842" s="7" t="s">
        <v>99</v>
      </c>
      <c r="P842" s="29">
        <v>0.1</v>
      </c>
      <c r="Q842" s="94"/>
      <c r="R842" s="94"/>
      <c r="S842" s="7" t="s">
        <v>163</v>
      </c>
      <c r="T842" s="7" t="s">
        <v>2838</v>
      </c>
      <c r="U842" s="7" t="s">
        <v>42</v>
      </c>
      <c r="V842" s="26" t="e">
        <f t="shared" ca="1" si="32"/>
        <v>#NAME?</v>
      </c>
      <c r="W842" s="7"/>
      <c r="X842" s="7"/>
      <c r="Y842" s="31" t="s">
        <v>165</v>
      </c>
      <c r="Z842" s="32"/>
      <c r="AA842" s="33">
        <v>44994</v>
      </c>
      <c r="AB842" s="34">
        <v>49075100008159</v>
      </c>
      <c r="AC842" s="32"/>
      <c r="AD842" s="32"/>
      <c r="AE842" s="32"/>
      <c r="AF842" s="32"/>
      <c r="AG842" s="32">
        <v>0</v>
      </c>
      <c r="AH842" s="32">
        <v>317061.28000000003</v>
      </c>
      <c r="AI842" s="32">
        <v>318570.65000000002</v>
      </c>
      <c r="AJ842" s="32">
        <v>324898.95</v>
      </c>
      <c r="AK842" s="32">
        <v>353373.86</v>
      </c>
      <c r="AL842" s="32">
        <v>363060.22</v>
      </c>
      <c r="AM842" s="32">
        <v>325564.92</v>
      </c>
      <c r="AN842" s="32">
        <v>315676.05</v>
      </c>
      <c r="AO842" s="32">
        <v>263943.59000000003</v>
      </c>
      <c r="AP842" s="32">
        <v>218096.86</v>
      </c>
      <c r="AQ842" s="32">
        <v>221499.27</v>
      </c>
      <c r="AR842" s="32">
        <v>246251.74</v>
      </c>
      <c r="AS842" s="32">
        <v>248711.33</v>
      </c>
      <c r="AT842" s="32">
        <v>241158.97</v>
      </c>
      <c r="AU842" s="32">
        <v>239523.79</v>
      </c>
      <c r="AV842" s="32">
        <v>238803.5</v>
      </c>
      <c r="AW842" s="32">
        <v>239864</v>
      </c>
      <c r="AX842" s="32">
        <v>242943.7</v>
      </c>
      <c r="AY842" s="32">
        <v>205446.59</v>
      </c>
      <c r="AZ842" s="32">
        <v>21901.98</v>
      </c>
      <c r="BA842" s="32">
        <v>22101.93</v>
      </c>
      <c r="BB842" s="32">
        <v>20155.68</v>
      </c>
      <c r="BC842" s="32">
        <v>16497.75</v>
      </c>
      <c r="BD842" s="32">
        <v>16565.2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14" t="s">
        <v>2839</v>
      </c>
      <c r="C843" s="4" t="s">
        <v>2840</v>
      </c>
      <c r="D843" s="7" t="s">
        <v>159</v>
      </c>
      <c r="E843" s="7" t="s">
        <v>32</v>
      </c>
      <c r="F843" s="7" t="s">
        <v>2538</v>
      </c>
      <c r="G843" s="7" t="e">
        <f t="shared" ca="1" si="31"/>
        <v>#NAME?</v>
      </c>
      <c r="H843" s="26" t="s">
        <v>161</v>
      </c>
      <c r="I843" s="26" t="s">
        <v>24</v>
      </c>
      <c r="J843" s="7" t="str">
        <f>IF(R843=0,"Não","Sim")</f>
        <v>Sim</v>
      </c>
      <c r="K843" s="27">
        <v>45013</v>
      </c>
      <c r="L843" s="27">
        <v>45415</v>
      </c>
      <c r="M843" s="7" t="s">
        <v>381</v>
      </c>
      <c r="N843" s="28">
        <v>0.02</v>
      </c>
      <c r="O843" s="7" t="s">
        <v>99</v>
      </c>
      <c r="P843" s="29">
        <v>0.2</v>
      </c>
      <c r="Q843" s="89"/>
      <c r="R843" s="30" t="s">
        <v>2841</v>
      </c>
      <c r="S843" s="7" t="s">
        <v>163</v>
      </c>
      <c r="T843" s="7" t="s">
        <v>2842</v>
      </c>
      <c r="U843" s="7" t="s">
        <v>32</v>
      </c>
      <c r="V843" s="26" t="e">
        <f t="shared" ca="1" si="32"/>
        <v>#NAME?</v>
      </c>
      <c r="W843" s="7"/>
      <c r="X843" s="7"/>
      <c r="Y843" s="31" t="s">
        <v>165</v>
      </c>
      <c r="Z843" s="32"/>
      <c r="AA843" s="33">
        <v>45013</v>
      </c>
      <c r="AB843" s="34">
        <v>49075100008884</v>
      </c>
      <c r="AC843" s="32"/>
      <c r="AD843" s="32"/>
      <c r="AE843" s="32"/>
      <c r="AF843" s="32"/>
      <c r="AG843" s="32"/>
      <c r="AH843" s="32">
        <v>0</v>
      </c>
      <c r="AI843" s="32">
        <v>499566.11</v>
      </c>
      <c r="AJ843" s="32">
        <v>509775.18</v>
      </c>
      <c r="AK843" s="32">
        <v>481161.13</v>
      </c>
      <c r="AL843" s="32">
        <v>447413.88</v>
      </c>
      <c r="AM843" s="32">
        <v>432606.19</v>
      </c>
      <c r="AN843" s="32">
        <v>430845.92</v>
      </c>
      <c r="AO843" s="32">
        <v>417626.06</v>
      </c>
      <c r="AP843" s="32">
        <v>435487.84</v>
      </c>
      <c r="AQ843" s="32">
        <v>447652.59</v>
      </c>
      <c r="AR843" s="32">
        <v>434688.5</v>
      </c>
      <c r="AS843" s="32">
        <v>437804.93</v>
      </c>
      <c r="AT843" s="32">
        <v>443417.86</v>
      </c>
      <c r="AU843" s="32">
        <v>432859.23</v>
      </c>
      <c r="AV843" s="32">
        <v>0</v>
      </c>
      <c r="AW843" s="32">
        <v>0</v>
      </c>
      <c r="AX843" s="32">
        <v>0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42" t="s">
        <v>2843</v>
      </c>
      <c r="C844" s="43" t="s">
        <v>2844</v>
      </c>
      <c r="D844" s="7" t="s">
        <v>18</v>
      </c>
      <c r="E844" s="7" t="s">
        <v>32</v>
      </c>
      <c r="F844" s="7" t="s">
        <v>220</v>
      </c>
      <c r="G844" s="7" t="e">
        <f t="shared" ca="1" si="31"/>
        <v>#NAME?</v>
      </c>
      <c r="H844" s="26" t="s">
        <v>170</v>
      </c>
      <c r="I844" s="26" t="s">
        <v>24</v>
      </c>
      <c r="J844" s="7" t="str">
        <f t="shared" ref="J844:J903" si="36">IF(Q844=0,"Não","Sim")</f>
        <v>Não</v>
      </c>
      <c r="K844" s="27">
        <v>45212</v>
      </c>
      <c r="L844" s="7"/>
      <c r="M844" s="7" t="s">
        <v>221</v>
      </c>
      <c r="N844" s="28">
        <v>1.4999999999999999E-2</v>
      </c>
      <c r="O844" s="7" t="s">
        <v>99</v>
      </c>
      <c r="P844" s="29">
        <v>0.1</v>
      </c>
      <c r="Q844" s="25"/>
      <c r="R844" s="30" t="s">
        <v>361</v>
      </c>
      <c r="S844" s="7" t="s">
        <v>163</v>
      </c>
      <c r="T844" s="7" t="s">
        <v>2845</v>
      </c>
      <c r="U844" s="7" t="s">
        <v>32</v>
      </c>
      <c r="V844" s="26" t="e">
        <f t="shared" ca="1" si="32"/>
        <v>#NAME?</v>
      </c>
      <c r="W844" s="7"/>
      <c r="X844" s="7"/>
      <c r="Y844" s="31" t="s">
        <v>165</v>
      </c>
      <c r="Z844" s="32"/>
      <c r="AA844" s="33">
        <v>45212</v>
      </c>
      <c r="AB844" s="34">
        <v>49075100012822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>
        <v>28009.08</v>
      </c>
      <c r="AP844" s="32">
        <v>28195.49</v>
      </c>
      <c r="AQ844" s="32">
        <v>28455.38</v>
      </c>
      <c r="AR844" s="32">
        <v>136332.37</v>
      </c>
      <c r="AS844" s="32">
        <v>137648.03</v>
      </c>
      <c r="AT844" s="32">
        <v>139093.47</v>
      </c>
      <c r="AU844" s="32">
        <v>139534.82999999999</v>
      </c>
      <c r="AV844" s="32">
        <v>140632.29999999999</v>
      </c>
      <c r="AW844" s="32">
        <v>141638.29999999999</v>
      </c>
      <c r="AX844" s="32">
        <v>143522</v>
      </c>
      <c r="AY844" s="32">
        <v>145085.43</v>
      </c>
      <c r="AZ844" s="32">
        <v>145961.18</v>
      </c>
      <c r="BA844" s="32">
        <v>146317.4</v>
      </c>
      <c r="BB844" s="32">
        <v>144565.1</v>
      </c>
      <c r="BC844" s="32">
        <v>144612.42000000001</v>
      </c>
      <c r="BD844" s="32">
        <v>146028.48000000001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3" t="s">
        <v>2846</v>
      </c>
      <c r="C845" s="4" t="s">
        <v>2847</v>
      </c>
      <c r="D845" s="7" t="s">
        <v>18</v>
      </c>
      <c r="E845" s="7" t="s">
        <v>32</v>
      </c>
      <c r="F845" s="7" t="s">
        <v>1094</v>
      </c>
      <c r="G845" s="7" t="e">
        <f t="shared" ca="1" si="31"/>
        <v>#NAME?</v>
      </c>
      <c r="H845" s="26" t="s">
        <v>179</v>
      </c>
      <c r="I845" s="26" t="s">
        <v>265</v>
      </c>
      <c r="J845" s="7" t="str">
        <f t="shared" si="36"/>
        <v>Não</v>
      </c>
      <c r="K845" s="27">
        <v>45070</v>
      </c>
      <c r="L845" s="7"/>
      <c r="M845" s="7" t="s">
        <v>221</v>
      </c>
      <c r="N845" s="28">
        <v>1.2E-2</v>
      </c>
      <c r="O845" s="7" t="s">
        <v>99</v>
      </c>
      <c r="P845" s="29">
        <v>0.1</v>
      </c>
      <c r="Q845" s="94"/>
      <c r="R845" s="201" t="s">
        <v>2848</v>
      </c>
      <c r="S845" s="7" t="s">
        <v>163</v>
      </c>
      <c r="T845" s="7" t="s">
        <v>2849</v>
      </c>
      <c r="U845" s="7" t="s">
        <v>32</v>
      </c>
      <c r="V845" s="26" t="e">
        <f t="shared" ca="1" si="32"/>
        <v>#NAME?</v>
      </c>
      <c r="W845" s="7"/>
      <c r="X845" s="7"/>
      <c r="Y845" s="31" t="s">
        <v>165</v>
      </c>
      <c r="Z845" s="32"/>
      <c r="AA845" s="33">
        <v>45070</v>
      </c>
      <c r="AB845" s="34">
        <v>49075100007063</v>
      </c>
      <c r="AC845" s="32"/>
      <c r="AD845" s="32"/>
      <c r="AE845" s="32"/>
      <c r="AF845" s="32"/>
      <c r="AG845" s="32"/>
      <c r="AH845" s="32">
        <v>0</v>
      </c>
      <c r="AI845" s="32">
        <v>0</v>
      </c>
      <c r="AJ845" s="32">
        <v>227605.23</v>
      </c>
      <c r="AK845" s="32">
        <v>231139.98</v>
      </c>
      <c r="AL845" s="32">
        <v>233533.56</v>
      </c>
      <c r="AM845" s="32">
        <v>232386.73</v>
      </c>
      <c r="AN845" s="32">
        <v>233018.77</v>
      </c>
      <c r="AO845" s="32">
        <v>232632.7</v>
      </c>
      <c r="AP845" s="32">
        <v>238062.37</v>
      </c>
      <c r="AQ845" s="32">
        <v>243018.83</v>
      </c>
      <c r="AR845" s="32">
        <v>236737.14</v>
      </c>
      <c r="AS845" s="32">
        <v>238924.29</v>
      </c>
      <c r="AT845" s="32">
        <v>240651.02</v>
      </c>
      <c r="AU845" s="32">
        <v>238913.61</v>
      </c>
      <c r="AV845" s="32">
        <v>237844.1</v>
      </c>
      <c r="AW845" s="32">
        <v>239279.7</v>
      </c>
      <c r="AX845" s="32">
        <v>242601.3</v>
      </c>
      <c r="AY845" s="32">
        <v>245397.17</v>
      </c>
      <c r="AZ845" s="32">
        <v>245082.23999999999</v>
      </c>
      <c r="BA845" s="32">
        <v>243324.13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2850</v>
      </c>
      <c r="C846" s="4" t="s">
        <v>2851</v>
      </c>
      <c r="D846" s="7" t="s">
        <v>18</v>
      </c>
      <c r="E846" s="7" t="s">
        <v>32</v>
      </c>
      <c r="F846" s="7" t="s">
        <v>220</v>
      </c>
      <c r="G846" s="7" t="e">
        <f t="shared" ca="1" si="31"/>
        <v>#NAME?</v>
      </c>
      <c r="H846" s="26" t="s">
        <v>170</v>
      </c>
      <c r="I846" s="26" t="s">
        <v>24</v>
      </c>
      <c r="J846" s="7" t="str">
        <f t="shared" si="36"/>
        <v>Não</v>
      </c>
      <c r="K846" s="27">
        <v>45565</v>
      </c>
      <c r="L846" s="27"/>
      <c r="M846" s="7" t="s">
        <v>23</v>
      </c>
      <c r="N846" s="28">
        <v>1.2E-2</v>
      </c>
      <c r="O846" s="7" t="s">
        <v>24</v>
      </c>
      <c r="P846" s="29">
        <v>0</v>
      </c>
      <c r="Q846" s="168"/>
      <c r="R846" s="94"/>
      <c r="S846" s="7" t="s">
        <v>163</v>
      </c>
      <c r="T846" s="7" t="s">
        <v>2852</v>
      </c>
      <c r="U846" s="7" t="s">
        <v>32</v>
      </c>
      <c r="V846" s="26" t="e">
        <f t="shared" ca="1" si="32"/>
        <v>#NAME?</v>
      </c>
      <c r="W846" s="7"/>
      <c r="X846" s="7" t="s">
        <v>186</v>
      </c>
      <c r="Y846" s="31"/>
      <c r="Z846" s="32"/>
      <c r="AA846" s="32"/>
      <c r="AB846" s="34">
        <v>49075100015821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400090.08</v>
      </c>
      <c r="BA846" s="32">
        <v>404391.5</v>
      </c>
      <c r="BB846" s="32">
        <v>407237.03</v>
      </c>
      <c r="BC846" s="32">
        <v>410719.49</v>
      </c>
      <c r="BD846" s="32">
        <v>415249.67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2853</v>
      </c>
      <c r="C847" s="4" t="s">
        <v>2854</v>
      </c>
      <c r="D847" s="7" t="s">
        <v>18</v>
      </c>
      <c r="E847" s="7" t="s">
        <v>42</v>
      </c>
      <c r="F847" s="7" t="s">
        <v>52</v>
      </c>
      <c r="G847" s="7" t="e">
        <f t="shared" ca="1" si="31"/>
        <v>#NAME?</v>
      </c>
      <c r="H847" s="26" t="s">
        <v>170</v>
      </c>
      <c r="I847" s="26" t="s">
        <v>24</v>
      </c>
      <c r="J847" s="7" t="str">
        <f t="shared" si="36"/>
        <v>Sim</v>
      </c>
      <c r="K847" s="27">
        <v>45677</v>
      </c>
      <c r="L847" s="27"/>
      <c r="M847" s="7" t="s">
        <v>23</v>
      </c>
      <c r="N847" s="28">
        <v>1.2E-2</v>
      </c>
      <c r="O847" s="7" t="s">
        <v>24</v>
      </c>
      <c r="P847" s="29">
        <v>0</v>
      </c>
      <c r="Q847" s="168" t="s">
        <v>2855</v>
      </c>
      <c r="R847" s="94"/>
      <c r="S847" s="7" t="s">
        <v>163</v>
      </c>
      <c r="T847" s="7" t="s">
        <v>2856</v>
      </c>
      <c r="U847" s="7" t="s">
        <v>42</v>
      </c>
      <c r="V847" s="26" t="e">
        <f t="shared" ca="1" si="32"/>
        <v>#NAME?</v>
      </c>
      <c r="W847" s="7"/>
      <c r="X847" s="7" t="s">
        <v>39</v>
      </c>
      <c r="Y847" s="31"/>
      <c r="Z847" s="32"/>
      <c r="AA847" s="32"/>
      <c r="AB847" s="34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>
        <v>12034.37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2857</v>
      </c>
      <c r="C848" s="4" t="s">
        <v>2858</v>
      </c>
      <c r="D848" s="7" t="s">
        <v>18</v>
      </c>
      <c r="E848" s="7" t="s">
        <v>19</v>
      </c>
      <c r="F848" s="7" t="s">
        <v>72</v>
      </c>
      <c r="G848" s="7" t="e">
        <f t="shared" ca="1" si="31"/>
        <v>#NAME?</v>
      </c>
      <c r="H848" s="26" t="s">
        <v>161</v>
      </c>
      <c r="I848" s="26" t="s">
        <v>24</v>
      </c>
      <c r="J848" s="7" t="str">
        <f t="shared" si="36"/>
        <v>Não</v>
      </c>
      <c r="K848" s="27">
        <v>45163</v>
      </c>
      <c r="L848" s="27">
        <v>45383</v>
      </c>
      <c r="M848" s="7" t="s">
        <v>281</v>
      </c>
      <c r="N848" s="28">
        <v>2.5000000000000001E-2</v>
      </c>
      <c r="O848" s="7" t="s">
        <v>201</v>
      </c>
      <c r="P848" s="29">
        <v>0.2</v>
      </c>
      <c r="Q848" s="30"/>
      <c r="R848" s="30" t="s">
        <v>2859</v>
      </c>
      <c r="S848" s="7" t="s">
        <v>163</v>
      </c>
      <c r="T848" s="7" t="s">
        <v>2860</v>
      </c>
      <c r="U848" s="7" t="s">
        <v>77</v>
      </c>
      <c r="V848" s="26" t="e">
        <f t="shared" ca="1" si="32"/>
        <v>#NAME?</v>
      </c>
      <c r="W848" s="7"/>
      <c r="X848" s="7"/>
      <c r="Y848" s="31" t="s">
        <v>165</v>
      </c>
      <c r="Z848" s="32"/>
      <c r="AA848" s="33">
        <v>45163</v>
      </c>
      <c r="AB848" s="34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>
        <v>578158.38</v>
      </c>
      <c r="AN848" s="32">
        <v>333331.19</v>
      </c>
      <c r="AO848" s="32">
        <v>317180.27</v>
      </c>
      <c r="AP848" s="32">
        <v>327161.94</v>
      </c>
      <c r="AQ848" s="32">
        <v>344757</v>
      </c>
      <c r="AR848" s="32">
        <v>315702.28999999998</v>
      </c>
      <c r="AS848" s="32">
        <v>321907.65999999997</v>
      </c>
      <c r="AT848" s="32">
        <v>0</v>
      </c>
      <c r="AU848" s="32">
        <v>0</v>
      </c>
      <c r="AV848" s="32">
        <v>0</v>
      </c>
      <c r="AW848" s="32">
        <v>0</v>
      </c>
      <c r="AX848" s="32">
        <v>0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>
        <v>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2857</v>
      </c>
      <c r="C849" s="4" t="s">
        <v>2861</v>
      </c>
      <c r="D849" s="7" t="s">
        <v>18</v>
      </c>
      <c r="E849" s="7" t="s">
        <v>19</v>
      </c>
      <c r="F849" s="7" t="s">
        <v>72</v>
      </c>
      <c r="G849" s="7" t="e">
        <f t="shared" ca="1" si="31"/>
        <v>#NAME?</v>
      </c>
      <c r="H849" s="26" t="s">
        <v>161</v>
      </c>
      <c r="I849" s="26" t="s">
        <v>24</v>
      </c>
      <c r="J849" s="7" t="str">
        <f t="shared" si="36"/>
        <v>Não</v>
      </c>
      <c r="K849" s="27">
        <v>45163</v>
      </c>
      <c r="L849" s="27">
        <v>45383</v>
      </c>
      <c r="M849" s="7" t="s">
        <v>23</v>
      </c>
      <c r="N849" s="28">
        <v>1.2E-2</v>
      </c>
      <c r="O849" s="7" t="s">
        <v>24</v>
      </c>
      <c r="P849" s="29">
        <v>0</v>
      </c>
      <c r="Q849" s="39"/>
      <c r="R849" s="30" t="s">
        <v>2862</v>
      </c>
      <c r="S849" s="7" t="s">
        <v>163</v>
      </c>
      <c r="T849" s="7" t="s">
        <v>2860</v>
      </c>
      <c r="U849" s="7" t="s">
        <v>77</v>
      </c>
      <c r="V849" s="26" t="e">
        <f t="shared" ca="1" si="32"/>
        <v>#NAME?</v>
      </c>
      <c r="W849" s="7"/>
      <c r="X849" s="7"/>
      <c r="Y849" s="31" t="s">
        <v>165</v>
      </c>
      <c r="Z849" s="32"/>
      <c r="AA849" s="33">
        <v>45163</v>
      </c>
      <c r="AB849" s="34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>
        <v>342462.76</v>
      </c>
      <c r="AN849" s="32">
        <v>340811.61</v>
      </c>
      <c r="AO849" s="32">
        <v>344200.37</v>
      </c>
      <c r="AP849" s="32">
        <v>303898.86</v>
      </c>
      <c r="AQ849" s="32">
        <v>306622.99</v>
      </c>
      <c r="AR849" s="32">
        <v>309060.87</v>
      </c>
      <c r="AS849" s="32">
        <v>4351.46</v>
      </c>
      <c r="AT849" s="32">
        <v>0</v>
      </c>
      <c r="AU849" s="32">
        <v>0</v>
      </c>
      <c r="AV849" s="32">
        <v>0</v>
      </c>
      <c r="AW849" s="32">
        <v>0</v>
      </c>
      <c r="AX849" s="32">
        <v>0</v>
      </c>
      <c r="AY849" s="32">
        <v>0</v>
      </c>
      <c r="AZ849" s="32">
        <v>0</v>
      </c>
      <c r="BA849" s="32">
        <v>0</v>
      </c>
      <c r="BB849" s="32">
        <v>0</v>
      </c>
      <c r="BC849" s="32">
        <v>0</v>
      </c>
      <c r="BD849" s="32">
        <v>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42" t="s">
        <v>2857</v>
      </c>
      <c r="C850" s="43" t="s">
        <v>2863</v>
      </c>
      <c r="D850" s="7" t="s">
        <v>18</v>
      </c>
      <c r="E850" s="7" t="s">
        <v>19</v>
      </c>
      <c r="F850" s="7" t="s">
        <v>72</v>
      </c>
      <c r="G850" s="7" t="e">
        <f t="shared" ca="1" si="31"/>
        <v>#NAME?</v>
      </c>
      <c r="H850" s="26" t="s">
        <v>161</v>
      </c>
      <c r="I850" s="26" t="s">
        <v>24</v>
      </c>
      <c r="J850" s="7" t="str">
        <f t="shared" si="36"/>
        <v>Não</v>
      </c>
      <c r="K850" s="27">
        <v>45187</v>
      </c>
      <c r="L850" s="27">
        <v>45383</v>
      </c>
      <c r="M850" s="7" t="s">
        <v>227</v>
      </c>
      <c r="N850" s="28">
        <v>0</v>
      </c>
      <c r="O850" s="7" t="s">
        <v>24</v>
      </c>
      <c r="P850" s="29">
        <v>0</v>
      </c>
      <c r="Q850" s="30"/>
      <c r="R850" s="30"/>
      <c r="S850" s="7" t="s">
        <v>163</v>
      </c>
      <c r="T850" s="7" t="s">
        <v>2860</v>
      </c>
      <c r="U850" s="7" t="s">
        <v>77</v>
      </c>
      <c r="V850" s="26" t="e">
        <f t="shared" ca="1" si="32"/>
        <v>#NAME?</v>
      </c>
      <c r="W850" s="7"/>
      <c r="X850" s="7"/>
      <c r="Y850" s="31" t="s">
        <v>165</v>
      </c>
      <c r="Z850" s="32"/>
      <c r="AA850" s="33">
        <v>45187</v>
      </c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>
        <v>271055.88</v>
      </c>
      <c r="AO850" s="32">
        <v>268541.05</v>
      </c>
      <c r="AP850" s="32">
        <v>286445.02</v>
      </c>
      <c r="AQ850" s="32">
        <v>302609.96000000002</v>
      </c>
      <c r="AR850" s="32">
        <v>295032.11</v>
      </c>
      <c r="AS850" s="32">
        <v>294811.89</v>
      </c>
      <c r="AT850" s="32">
        <v>0</v>
      </c>
      <c r="AU850" s="32">
        <v>0</v>
      </c>
      <c r="AV850" s="32">
        <v>0</v>
      </c>
      <c r="AW850" s="32">
        <v>0</v>
      </c>
      <c r="AX850" s="32">
        <v>0</v>
      </c>
      <c r="AY850" s="32">
        <v>0</v>
      </c>
      <c r="AZ850" s="32">
        <v>0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42" t="s">
        <v>2864</v>
      </c>
      <c r="C851" s="43" t="s">
        <v>2865</v>
      </c>
      <c r="D851" s="7" t="s">
        <v>18</v>
      </c>
      <c r="E851" s="7" t="s">
        <v>42</v>
      </c>
      <c r="F851" s="7" t="s">
        <v>308</v>
      </c>
      <c r="G851" s="7" t="e">
        <f t="shared" ca="1" si="31"/>
        <v>#NAME?</v>
      </c>
      <c r="H851" s="26" t="s">
        <v>170</v>
      </c>
      <c r="I851" s="26" t="s">
        <v>24</v>
      </c>
      <c r="J851" s="7" t="str">
        <f t="shared" si="36"/>
        <v>Não</v>
      </c>
      <c r="K851" s="27">
        <v>45189</v>
      </c>
      <c r="L851" s="7"/>
      <c r="M851" s="7" t="s">
        <v>23</v>
      </c>
      <c r="N851" s="28">
        <v>1.2E-2</v>
      </c>
      <c r="O851" s="7" t="s">
        <v>24</v>
      </c>
      <c r="P851" s="29">
        <v>0</v>
      </c>
      <c r="Q851" s="25"/>
      <c r="R851" s="72" t="s">
        <v>2866</v>
      </c>
      <c r="S851" s="7" t="s">
        <v>163</v>
      </c>
      <c r="T851" s="7" t="s">
        <v>2867</v>
      </c>
      <c r="U851" s="7" t="s">
        <v>42</v>
      </c>
      <c r="V851" s="26" t="e">
        <f t="shared" ca="1" si="32"/>
        <v>#NAME?</v>
      </c>
      <c r="W851" s="7"/>
      <c r="X851" s="7"/>
      <c r="Y851" s="31" t="s">
        <v>165</v>
      </c>
      <c r="Z851" s="32"/>
      <c r="AA851" s="33">
        <v>45189</v>
      </c>
      <c r="AB851" s="34">
        <v>49075100012059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>
        <v>0</v>
      </c>
      <c r="AO851" s="32">
        <v>0</v>
      </c>
      <c r="AP851" s="32">
        <v>0</v>
      </c>
      <c r="AQ851" s="32">
        <v>51961.14</v>
      </c>
      <c r="AR851" s="32">
        <v>203719.11</v>
      </c>
      <c r="AS851" s="32">
        <v>205270.52</v>
      </c>
      <c r="AT851" s="32">
        <v>207011.53</v>
      </c>
      <c r="AU851" s="32">
        <v>208476.23</v>
      </c>
      <c r="AV851" s="32">
        <v>209902.7</v>
      </c>
      <c r="AW851" s="32">
        <v>211435.5</v>
      </c>
      <c r="AX851" s="32">
        <v>213102.6</v>
      </c>
      <c r="AY851" s="32">
        <v>214609.54</v>
      </c>
      <c r="AZ851" s="32">
        <v>215969.35</v>
      </c>
      <c r="BA851" s="32">
        <v>217858.73</v>
      </c>
      <c r="BB851" s="32">
        <v>219439.71</v>
      </c>
      <c r="BC851" s="32">
        <v>220509.34</v>
      </c>
      <c r="BD851" s="32">
        <v>221289.09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42" t="s">
        <v>2868</v>
      </c>
      <c r="C852" s="43" t="s">
        <v>2869</v>
      </c>
      <c r="D852" s="7" t="s">
        <v>18</v>
      </c>
      <c r="E852" s="7" t="s">
        <v>42</v>
      </c>
      <c r="F852" s="7" t="s">
        <v>308</v>
      </c>
      <c r="G852" s="7" t="e">
        <f t="shared" ca="1" si="31"/>
        <v>#NAME?</v>
      </c>
      <c r="H852" s="26" t="s">
        <v>179</v>
      </c>
      <c r="I852" s="26" t="s">
        <v>245</v>
      </c>
      <c r="J852" s="7" t="str">
        <f t="shared" si="36"/>
        <v>Não</v>
      </c>
      <c r="K852" s="27">
        <v>45266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89"/>
      <c r="R852" s="72"/>
      <c r="S852" s="7" t="s">
        <v>163</v>
      </c>
      <c r="T852" s="7" t="s">
        <v>2870</v>
      </c>
      <c r="U852" s="7" t="s">
        <v>42</v>
      </c>
      <c r="V852" s="26" t="e">
        <f t="shared" ca="1" si="32"/>
        <v>#NAME?</v>
      </c>
      <c r="W852" s="7"/>
      <c r="X852" s="7"/>
      <c r="Y852" s="31" t="s">
        <v>165</v>
      </c>
      <c r="Z852" s="32"/>
      <c r="AA852" s="33">
        <v>45266</v>
      </c>
      <c r="AB852" s="34">
        <v>49075100013063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3" t="s">
        <v>2871</v>
      </c>
      <c r="C853" s="4" t="s">
        <v>2872</v>
      </c>
      <c r="D853" s="7" t="s">
        <v>18</v>
      </c>
      <c r="E853" s="7" t="s">
        <v>32</v>
      </c>
      <c r="F853" s="7" t="s">
        <v>233</v>
      </c>
      <c r="G853" s="7" t="e">
        <f t="shared" ca="1" si="31"/>
        <v>#NAME?</v>
      </c>
      <c r="H853" s="26" t="s">
        <v>170</v>
      </c>
      <c r="I853" s="26" t="s">
        <v>24</v>
      </c>
      <c r="J853" s="7" t="str">
        <f t="shared" si="36"/>
        <v>Não</v>
      </c>
      <c r="K853" s="27">
        <v>45036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94"/>
      <c r="R853" s="94"/>
      <c r="S853" s="7" t="s">
        <v>163</v>
      </c>
      <c r="T853" s="7" t="s">
        <v>2873</v>
      </c>
      <c r="U853" s="7" t="s">
        <v>970</v>
      </c>
      <c r="V853" s="26" t="e">
        <f t="shared" ca="1" si="32"/>
        <v>#NAME?</v>
      </c>
      <c r="W853" s="7"/>
      <c r="X853" s="7"/>
      <c r="Y853" s="31" t="s">
        <v>165</v>
      </c>
      <c r="Z853" s="32"/>
      <c r="AA853" s="33">
        <v>45036</v>
      </c>
      <c r="AB853" s="34">
        <v>49075100009953</v>
      </c>
      <c r="AC853" s="32"/>
      <c r="AD853" s="32"/>
      <c r="AE853" s="32"/>
      <c r="AF853" s="32"/>
      <c r="AG853" s="32"/>
      <c r="AH853" s="32">
        <v>0</v>
      </c>
      <c r="AI853" s="32">
        <v>85514.69</v>
      </c>
      <c r="AJ853" s="32">
        <v>86409.5</v>
      </c>
      <c r="AK853" s="32">
        <v>87159.14</v>
      </c>
      <c r="AL853" s="32">
        <v>82858.009999999995</v>
      </c>
      <c r="AM853" s="32">
        <v>62827.66</v>
      </c>
      <c r="AN853" s="32">
        <v>63325.05</v>
      </c>
      <c r="AO853" s="32">
        <v>63743.87</v>
      </c>
      <c r="AP853" s="32">
        <v>64221.09</v>
      </c>
      <c r="AQ853" s="32">
        <v>64717.11</v>
      </c>
      <c r="AR853" s="32">
        <v>60179.48</v>
      </c>
      <c r="AS853" s="32">
        <v>72562.69</v>
      </c>
      <c r="AT853" s="32">
        <v>73158.95</v>
      </c>
      <c r="AU853" s="32">
        <v>68289.39</v>
      </c>
      <c r="AV853" s="32">
        <v>62801.07</v>
      </c>
      <c r="AW853" s="32">
        <v>79304.91</v>
      </c>
      <c r="AX853" s="32">
        <v>104595.4</v>
      </c>
      <c r="AY853" s="32">
        <v>105467.55</v>
      </c>
      <c r="AZ853" s="32">
        <v>75533.95</v>
      </c>
      <c r="BA853" s="32">
        <v>65568.77</v>
      </c>
      <c r="BB853" s="32">
        <v>66008.7</v>
      </c>
      <c r="BC853" s="32">
        <v>56509.43</v>
      </c>
      <c r="BD853" s="32">
        <v>56952.800000000003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3" t="s">
        <v>2874</v>
      </c>
      <c r="C854" s="4" t="s">
        <v>2875</v>
      </c>
      <c r="D854" s="7" t="s">
        <v>18</v>
      </c>
      <c r="E854" s="7" t="s">
        <v>32</v>
      </c>
      <c r="F854" s="7" t="s">
        <v>220</v>
      </c>
      <c r="G854" s="7" t="e">
        <f t="shared" ca="1" si="31"/>
        <v>#NAME?</v>
      </c>
      <c r="H854" s="26" t="s">
        <v>170</v>
      </c>
      <c r="I854" s="26" t="s">
        <v>24</v>
      </c>
      <c r="J854" s="7" t="str">
        <f t="shared" si="36"/>
        <v>Não</v>
      </c>
      <c r="K854" s="27">
        <v>45007</v>
      </c>
      <c r="L854" s="7"/>
      <c r="M854" s="7" t="s">
        <v>23</v>
      </c>
      <c r="N854" s="28">
        <v>8.0000000000000002E-3</v>
      </c>
      <c r="O854" s="7" t="s">
        <v>24</v>
      </c>
      <c r="P854" s="29">
        <v>0</v>
      </c>
      <c r="Q854" s="94"/>
      <c r="R854" s="94"/>
      <c r="S854" s="7" t="s">
        <v>163</v>
      </c>
      <c r="T854" s="7" t="s">
        <v>2876</v>
      </c>
      <c r="U854" s="7" t="s">
        <v>32</v>
      </c>
      <c r="V854" s="26" t="e">
        <f t="shared" ca="1" si="32"/>
        <v>#NAME?</v>
      </c>
      <c r="W854" s="7"/>
      <c r="X854" s="7"/>
      <c r="Y854" s="31" t="s">
        <v>165</v>
      </c>
      <c r="Z854" s="32"/>
      <c r="AA854" s="33">
        <v>45007</v>
      </c>
      <c r="AB854" s="34">
        <v>49075100009570</v>
      </c>
      <c r="AC854" s="32"/>
      <c r="AD854" s="32"/>
      <c r="AE854" s="32"/>
      <c r="AF854" s="32"/>
      <c r="AG854" s="32">
        <v>0</v>
      </c>
      <c r="AH854" s="32">
        <v>1114382.73</v>
      </c>
      <c r="AI854" s="32">
        <v>1265154.49</v>
      </c>
      <c r="AJ854" s="32">
        <v>1292029.3899999999</v>
      </c>
      <c r="AK854" s="32">
        <v>1318217.79</v>
      </c>
      <c r="AL854" s="32">
        <v>1335930.6000000001</v>
      </c>
      <c r="AM854" s="32">
        <v>1353480.45</v>
      </c>
      <c r="AN854" s="32">
        <v>1357618.63</v>
      </c>
      <c r="AO854" s="32">
        <v>1363068.73</v>
      </c>
      <c r="AP854" s="32">
        <v>1374316.22</v>
      </c>
      <c r="AQ854" s="32">
        <v>1396649.65</v>
      </c>
      <c r="AR854" s="32">
        <v>1404760.32</v>
      </c>
      <c r="AS854" s="32">
        <v>1415066.32</v>
      </c>
      <c r="AT854" s="32">
        <v>1428887.09</v>
      </c>
      <c r="AU854" s="32">
        <v>1435742.86</v>
      </c>
      <c r="AV854" s="32">
        <v>1457062</v>
      </c>
      <c r="AW854" s="32">
        <v>1468738</v>
      </c>
      <c r="AX854" s="32">
        <v>1500159</v>
      </c>
      <c r="AY854" s="32">
        <v>1522481.91</v>
      </c>
      <c r="AZ854" s="32">
        <v>1532102.84</v>
      </c>
      <c r="BA854" s="32">
        <v>1544569.2</v>
      </c>
      <c r="BB854" s="32">
        <v>1569877.03</v>
      </c>
      <c r="BC854" s="32">
        <v>1580732.18</v>
      </c>
      <c r="BD854" s="32">
        <v>1596578.73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3" t="s">
        <v>2877</v>
      </c>
      <c r="C855" s="4" t="s">
        <v>2878</v>
      </c>
      <c r="D855" s="7" t="s">
        <v>18</v>
      </c>
      <c r="E855" s="7" t="s">
        <v>32</v>
      </c>
      <c r="F855" s="7" t="s">
        <v>255</v>
      </c>
      <c r="G855" s="7" t="e">
        <f t="shared" ca="1" si="31"/>
        <v>#NAME?</v>
      </c>
      <c r="H855" s="26" t="s">
        <v>170</v>
      </c>
      <c r="I855" s="26" t="s">
        <v>24</v>
      </c>
      <c r="J855" s="7" t="str">
        <f t="shared" si="36"/>
        <v>Não</v>
      </c>
      <c r="K855" s="27">
        <v>44973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163</v>
      </c>
      <c r="T855" s="7" t="s">
        <v>2879</v>
      </c>
      <c r="U855" s="7" t="s">
        <v>32</v>
      </c>
      <c r="V855" s="26" t="e">
        <f t="shared" ca="1" si="32"/>
        <v>#NAME?</v>
      </c>
      <c r="W855" s="7"/>
      <c r="X855" s="7"/>
      <c r="Y855" s="31" t="s">
        <v>165</v>
      </c>
      <c r="Z855" s="32"/>
      <c r="AA855" s="33">
        <v>44973</v>
      </c>
      <c r="AB855" s="34">
        <v>49075100006393</v>
      </c>
      <c r="AC855" s="32"/>
      <c r="AD855" s="32"/>
      <c r="AE855" s="32"/>
      <c r="AF855" s="32">
        <v>300030.53000000003</v>
      </c>
      <c r="AG855" s="32">
        <v>594851.68999999994</v>
      </c>
      <c r="AH855" s="32">
        <v>600854.27</v>
      </c>
      <c r="AI855" s="32">
        <v>605246.44999999995</v>
      </c>
      <c r="AJ855" s="32">
        <v>611790</v>
      </c>
      <c r="AK855" s="32">
        <v>622860.35</v>
      </c>
      <c r="AL855" s="32">
        <v>628230.14</v>
      </c>
      <c r="AM855" s="32">
        <v>604525.29</v>
      </c>
      <c r="AN855" s="32">
        <v>609812.97</v>
      </c>
      <c r="AO855" s="32">
        <v>615699.79</v>
      </c>
      <c r="AP855" s="32">
        <v>620481.31999999995</v>
      </c>
      <c r="AQ855" s="32">
        <v>500838.24</v>
      </c>
      <c r="AR855" s="32">
        <v>504606.41</v>
      </c>
      <c r="AS855" s="32">
        <v>198582.56</v>
      </c>
      <c r="AT855" s="32">
        <v>200155.63</v>
      </c>
      <c r="AU855" s="32">
        <v>201749.15</v>
      </c>
      <c r="AV855" s="32">
        <v>137815</v>
      </c>
      <c r="AW855" s="32">
        <v>138793.5</v>
      </c>
      <c r="AX855" s="32">
        <v>140026.20000000001</v>
      </c>
      <c r="AY855" s="32">
        <v>141246.81</v>
      </c>
      <c r="AZ855" s="32">
        <v>141104.17000000001</v>
      </c>
      <c r="BA855" s="32">
        <v>142385.94</v>
      </c>
      <c r="BB855" s="32">
        <v>143442.29999999999</v>
      </c>
      <c r="BC855" s="32">
        <v>143989.76000000001</v>
      </c>
      <c r="BD855" s="32">
        <v>145328.51999999999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3" t="s">
        <v>2880</v>
      </c>
      <c r="C856" s="4" t="s">
        <v>2881</v>
      </c>
      <c r="D856" s="7" t="s">
        <v>159</v>
      </c>
      <c r="E856" s="7" t="s">
        <v>32</v>
      </c>
      <c r="F856" s="7" t="s">
        <v>1010</v>
      </c>
      <c r="G856" s="7" t="e">
        <f t="shared" ca="1" si="31"/>
        <v>#NAME?</v>
      </c>
      <c r="H856" s="26" t="s">
        <v>161</v>
      </c>
      <c r="I856" s="26" t="s">
        <v>24</v>
      </c>
      <c r="J856" s="7" t="str">
        <f t="shared" si="36"/>
        <v>Não</v>
      </c>
      <c r="K856" s="27">
        <v>45068</v>
      </c>
      <c r="L856" s="27">
        <v>45126</v>
      </c>
      <c r="M856" s="7" t="s">
        <v>23</v>
      </c>
      <c r="N856" s="28">
        <v>1.2E-2</v>
      </c>
      <c r="O856" s="7" t="s">
        <v>24</v>
      </c>
      <c r="P856" s="29">
        <v>0</v>
      </c>
      <c r="Q856" s="47"/>
      <c r="R856" s="30"/>
      <c r="S856" s="7" t="s">
        <v>163</v>
      </c>
      <c r="T856" s="7" t="s">
        <v>2882</v>
      </c>
      <c r="U856" s="7" t="s">
        <v>32</v>
      </c>
      <c r="V856" s="26" t="e">
        <f t="shared" ca="1" si="32"/>
        <v>#NAME?</v>
      </c>
      <c r="W856" s="7"/>
      <c r="X856" s="7"/>
      <c r="Y856" s="31"/>
      <c r="Z856" s="32"/>
      <c r="AA856" s="33">
        <v>45068</v>
      </c>
      <c r="AB856" s="34"/>
      <c r="AC856" s="32"/>
      <c r="AD856" s="32"/>
      <c r="AE856" s="32"/>
      <c r="AF856" s="32"/>
      <c r="AG856" s="32"/>
      <c r="AH856" s="32"/>
      <c r="AI856" s="32">
        <v>0</v>
      </c>
      <c r="AJ856" s="32">
        <v>2455150.2200000002</v>
      </c>
      <c r="AK856" s="32">
        <v>2474330.36</v>
      </c>
      <c r="AL856" s="32">
        <v>0</v>
      </c>
      <c r="AM856" s="32">
        <v>0</v>
      </c>
      <c r="AN856" s="32">
        <v>0</v>
      </c>
      <c r="AO856" s="32">
        <v>0</v>
      </c>
      <c r="AP856" s="32">
        <v>0</v>
      </c>
      <c r="AQ856" s="32">
        <v>0</v>
      </c>
      <c r="AR856" s="32">
        <v>0</v>
      </c>
      <c r="AS856" s="32">
        <v>0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2883</v>
      </c>
      <c r="C857" s="48" t="s">
        <v>2884</v>
      </c>
      <c r="D857" s="7" t="s">
        <v>41</v>
      </c>
      <c r="E857" s="7" t="s">
        <v>42</v>
      </c>
      <c r="F857" s="7" t="s">
        <v>43</v>
      </c>
      <c r="G857" s="7" t="e">
        <f t="shared" ca="1" si="31"/>
        <v>#NAME?</v>
      </c>
      <c r="H857" s="26" t="s">
        <v>170</v>
      </c>
      <c r="I857" s="26" t="s">
        <v>24</v>
      </c>
      <c r="J857" s="7" t="str">
        <f t="shared" si="36"/>
        <v>Não</v>
      </c>
      <c r="K857" s="27">
        <v>45463</v>
      </c>
      <c r="L857" s="27"/>
      <c r="M857" s="7" t="s">
        <v>23</v>
      </c>
      <c r="N857" s="28">
        <v>1.2E-2</v>
      </c>
      <c r="O857" s="7" t="s">
        <v>24</v>
      </c>
      <c r="P857" s="29">
        <v>0</v>
      </c>
      <c r="Q857" s="47"/>
      <c r="R857" s="30"/>
      <c r="S857" s="7" t="s">
        <v>163</v>
      </c>
      <c r="T857" s="7" t="s">
        <v>2885</v>
      </c>
      <c r="U857" s="7" t="s">
        <v>42</v>
      </c>
      <c r="V857" s="26" t="e">
        <f t="shared" ca="1" si="32"/>
        <v>#NAME?</v>
      </c>
      <c r="W857" s="7"/>
      <c r="X857" s="7" t="s">
        <v>186</v>
      </c>
      <c r="Y857" s="31" t="s">
        <v>165</v>
      </c>
      <c r="Z857" s="32"/>
      <c r="AA857" s="33">
        <v>45463</v>
      </c>
      <c r="AB857" s="34">
        <v>49075100015201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>
        <v>422558.4</v>
      </c>
      <c r="AX857" s="32">
        <v>748957.4</v>
      </c>
      <c r="AY857" s="32">
        <v>754509.47</v>
      </c>
      <c r="AZ857" s="32">
        <v>758747.25</v>
      </c>
      <c r="BA857" s="32">
        <v>775113.26</v>
      </c>
      <c r="BB857" s="32">
        <v>780552.68</v>
      </c>
      <c r="BC857" s="32">
        <v>786979.23</v>
      </c>
      <c r="BD857" s="32">
        <v>742624.13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40" t="s">
        <v>2886</v>
      </c>
      <c r="C858" s="41" t="s">
        <v>2887</v>
      </c>
      <c r="D858" s="7" t="s">
        <v>18</v>
      </c>
      <c r="E858" s="7" t="s">
        <v>32</v>
      </c>
      <c r="F858" s="7" t="s">
        <v>1094</v>
      </c>
      <c r="G858" s="7" t="e">
        <f t="shared" ca="1" si="31"/>
        <v>#NAME?</v>
      </c>
      <c r="H858" s="26" t="s">
        <v>179</v>
      </c>
      <c r="I858" s="26" t="s">
        <v>265</v>
      </c>
      <c r="J858" s="7" t="str">
        <f t="shared" si="36"/>
        <v>Não</v>
      </c>
      <c r="K858" s="27">
        <v>45386</v>
      </c>
      <c r="L858" s="27"/>
      <c r="M858" s="7" t="s">
        <v>23</v>
      </c>
      <c r="N858" s="28">
        <v>1.2E-2</v>
      </c>
      <c r="O858" s="7" t="s">
        <v>24</v>
      </c>
      <c r="P858" s="29">
        <v>0</v>
      </c>
      <c r="Q858" s="47"/>
      <c r="R858" s="30"/>
      <c r="S858" s="7" t="s">
        <v>163</v>
      </c>
      <c r="T858" s="7" t="s">
        <v>2888</v>
      </c>
      <c r="U858" s="7" t="s">
        <v>32</v>
      </c>
      <c r="V858" s="26" t="e">
        <f t="shared" ca="1" si="32"/>
        <v>#NAME?</v>
      </c>
      <c r="W858" s="7"/>
      <c r="X858" s="7"/>
      <c r="Y858" s="31" t="s">
        <v>165</v>
      </c>
      <c r="Z858" s="32"/>
      <c r="AA858" s="33">
        <v>45386</v>
      </c>
      <c r="AB858" s="34">
        <v>49075100014191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>
        <v>64232.480000000003</v>
      </c>
      <c r="AV858" s="32">
        <v>96419.98</v>
      </c>
      <c r="AW858" s="32">
        <v>117083.7</v>
      </c>
      <c r="AX858" s="32">
        <v>150002.4</v>
      </c>
      <c r="AY858" s="32">
        <v>180068.75</v>
      </c>
      <c r="AZ858" s="32">
        <v>181379.22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2889</v>
      </c>
      <c r="C859" s="4" t="s">
        <v>2890</v>
      </c>
      <c r="D859" s="7" t="s">
        <v>18</v>
      </c>
      <c r="E859" s="7" t="s">
        <v>19</v>
      </c>
      <c r="F859" s="7" t="s">
        <v>684</v>
      </c>
      <c r="G859" s="7" t="e">
        <f t="shared" ca="1" si="31"/>
        <v>#NAME?</v>
      </c>
      <c r="H859" s="26" t="s">
        <v>170</v>
      </c>
      <c r="I859" s="26" t="s">
        <v>24</v>
      </c>
      <c r="J859" s="7" t="str">
        <f t="shared" si="36"/>
        <v>Não</v>
      </c>
      <c r="K859" s="27">
        <v>45126</v>
      </c>
      <c r="L859" s="27"/>
      <c r="M859" s="7" t="s">
        <v>23</v>
      </c>
      <c r="N859" s="28">
        <v>7.0000000000000001E-3</v>
      </c>
      <c r="O859" s="7" t="s">
        <v>24</v>
      </c>
      <c r="P859" s="29">
        <v>0</v>
      </c>
      <c r="Q859" s="94"/>
      <c r="R859" s="94"/>
      <c r="S859" s="7" t="s">
        <v>163</v>
      </c>
      <c r="T859" s="7" t="s">
        <v>2891</v>
      </c>
      <c r="U859" s="7" t="s">
        <v>77</v>
      </c>
      <c r="V859" s="26" t="e">
        <f t="shared" ca="1" si="32"/>
        <v>#NAME?</v>
      </c>
      <c r="W859" s="7"/>
      <c r="X859" s="7"/>
      <c r="Y859" s="31" t="s">
        <v>165</v>
      </c>
      <c r="Z859" s="32"/>
      <c r="AA859" s="33">
        <v>45126</v>
      </c>
      <c r="AB859" s="34">
        <v>49075100008272</v>
      </c>
      <c r="AC859" s="32"/>
      <c r="AD859" s="32"/>
      <c r="AE859" s="32"/>
      <c r="AF859" s="32"/>
      <c r="AG859" s="32"/>
      <c r="AH859" s="32"/>
      <c r="AI859" s="32">
        <v>0</v>
      </c>
      <c r="AJ859" s="32">
        <v>0</v>
      </c>
      <c r="AK859" s="32">
        <v>0</v>
      </c>
      <c r="AL859" s="32">
        <v>86267.59</v>
      </c>
      <c r="AM859" s="32">
        <v>87219.24</v>
      </c>
      <c r="AN859" s="32">
        <v>88005.57</v>
      </c>
      <c r="AO859" s="32">
        <v>88869.13</v>
      </c>
      <c r="AP859" s="32">
        <v>87191.79</v>
      </c>
      <c r="AQ859" s="32">
        <v>87854.91</v>
      </c>
      <c r="AR859" s="32">
        <v>88648.81</v>
      </c>
      <c r="AS859" s="32">
        <v>89326.77</v>
      </c>
      <c r="AT859" s="32">
        <v>89547.54</v>
      </c>
      <c r="AU859" s="32">
        <v>90219.4</v>
      </c>
      <c r="AV859" s="32">
        <v>90937.61</v>
      </c>
      <c r="AW859" s="32">
        <v>91683.75</v>
      </c>
      <c r="AX859" s="32">
        <v>92458.72</v>
      </c>
      <c r="AY859" s="32">
        <v>93234.17</v>
      </c>
      <c r="AZ859" s="32">
        <v>93870.21</v>
      </c>
      <c r="BA859" s="32">
        <v>94750.58</v>
      </c>
      <c r="BB859" s="32">
        <v>95467.4</v>
      </c>
      <c r="BC859" s="32">
        <v>95972.27</v>
      </c>
      <c r="BD859" s="32">
        <v>96946.27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3" t="s">
        <v>2892</v>
      </c>
      <c r="C860" s="4" t="s">
        <v>2893</v>
      </c>
      <c r="D860" s="7" t="s">
        <v>18</v>
      </c>
      <c r="E860" s="7" t="s">
        <v>32</v>
      </c>
      <c r="F860" s="7" t="s">
        <v>220</v>
      </c>
      <c r="G860" s="7" t="e">
        <f t="shared" ca="1" si="31"/>
        <v>#NAME?</v>
      </c>
      <c r="H860" s="26" t="s">
        <v>170</v>
      </c>
      <c r="I860" s="26" t="s">
        <v>24</v>
      </c>
      <c r="J860" s="7" t="str">
        <f t="shared" si="36"/>
        <v>Sim</v>
      </c>
      <c r="K860" s="27">
        <v>44956</v>
      </c>
      <c r="L860" s="7"/>
      <c r="M860" s="7" t="s">
        <v>23</v>
      </c>
      <c r="N860" s="28">
        <v>0.01</v>
      </c>
      <c r="O860" s="7" t="s">
        <v>24</v>
      </c>
      <c r="P860" s="29">
        <v>0</v>
      </c>
      <c r="Q860" s="30" t="s">
        <v>2894</v>
      </c>
      <c r="R860" s="94"/>
      <c r="S860" s="7" t="s">
        <v>163</v>
      </c>
      <c r="T860" s="7" t="s">
        <v>2895</v>
      </c>
      <c r="U860" s="7" t="s">
        <v>32</v>
      </c>
      <c r="V860" s="26" t="e">
        <f t="shared" ca="1" si="32"/>
        <v>#NAME?</v>
      </c>
      <c r="W860" s="7"/>
      <c r="X860" s="7"/>
      <c r="Y860" s="31" t="s">
        <v>165</v>
      </c>
      <c r="Z860" s="32"/>
      <c r="AA860" s="33">
        <v>44956</v>
      </c>
      <c r="AB860" s="34">
        <v>49075100006407</v>
      </c>
      <c r="AC860" s="32"/>
      <c r="AD860" s="32"/>
      <c r="AE860" s="32"/>
      <c r="AF860" s="32">
        <v>13533.31</v>
      </c>
      <c r="AG860" s="32">
        <v>176868.64</v>
      </c>
      <c r="AH860" s="32">
        <v>178713.53</v>
      </c>
      <c r="AI860" s="32">
        <v>179798.22</v>
      </c>
      <c r="AJ860" s="32">
        <v>181860.56</v>
      </c>
      <c r="AK860" s="32">
        <v>183302.19</v>
      </c>
      <c r="AL860" s="32">
        <v>184796.44</v>
      </c>
      <c r="AM860" s="32">
        <v>186334.77</v>
      </c>
      <c r="AN860" s="32">
        <v>187400.52</v>
      </c>
      <c r="AO860" s="32">
        <v>189010.76</v>
      </c>
      <c r="AP860" s="32">
        <v>190356.42</v>
      </c>
      <c r="AQ860" s="32">
        <v>191855.37</v>
      </c>
      <c r="AR860" s="32">
        <v>191282.94</v>
      </c>
      <c r="AS860" s="32">
        <v>192558.17</v>
      </c>
      <c r="AT860" s="32">
        <v>193588.35</v>
      </c>
      <c r="AU860" s="32">
        <v>301647.38</v>
      </c>
      <c r="AV860" s="32">
        <v>303817.7</v>
      </c>
      <c r="AW860" s="32">
        <v>285855.8</v>
      </c>
      <c r="AX860" s="32">
        <v>283108.5</v>
      </c>
      <c r="AY860" s="32">
        <v>285165.21999999997</v>
      </c>
      <c r="AZ860" s="32">
        <v>287003.26</v>
      </c>
      <c r="BA860" s="32">
        <v>297748.23</v>
      </c>
      <c r="BB860" s="32">
        <v>299862.77</v>
      </c>
      <c r="BC860" s="32">
        <v>302205.46000000002</v>
      </c>
      <c r="BD860" s="32">
        <v>309208.62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25" t="s">
        <v>2896</v>
      </c>
      <c r="C861" s="46" t="s">
        <v>2897</v>
      </c>
      <c r="D861" s="7" t="s">
        <v>18</v>
      </c>
      <c r="E861" s="7" t="s">
        <v>32</v>
      </c>
      <c r="F861" s="7" t="s">
        <v>220</v>
      </c>
      <c r="G861" s="7" t="e">
        <f t="shared" ca="1" si="31"/>
        <v>#NAME?</v>
      </c>
      <c r="H861" s="26" t="s">
        <v>170</v>
      </c>
      <c r="I861" s="26" t="s">
        <v>24</v>
      </c>
      <c r="J861" s="7" t="str">
        <f t="shared" si="36"/>
        <v>Não</v>
      </c>
      <c r="K861" s="27">
        <v>45371</v>
      </c>
      <c r="L861" s="27"/>
      <c r="M861" s="7" t="s">
        <v>23</v>
      </c>
      <c r="N861" s="28">
        <v>8.0000000000000002E-3</v>
      </c>
      <c r="O861" s="7" t="s">
        <v>24</v>
      </c>
      <c r="P861" s="29">
        <v>0</v>
      </c>
      <c r="Q861" s="94"/>
      <c r="R861" s="94"/>
      <c r="S861" s="7" t="s">
        <v>163</v>
      </c>
      <c r="T861" s="12" t="s">
        <v>2898</v>
      </c>
      <c r="U861" s="7" t="s">
        <v>32</v>
      </c>
      <c r="V861" s="26" t="e">
        <f t="shared" ca="1" si="32"/>
        <v>#NAME?</v>
      </c>
      <c r="W861" s="7"/>
      <c r="X861" s="7"/>
      <c r="Y861" s="31" t="s">
        <v>165</v>
      </c>
      <c r="Z861" s="32"/>
      <c r="AA861" s="33">
        <v>45371</v>
      </c>
      <c r="AB861" s="34">
        <v>49075100013901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>
        <v>0</v>
      </c>
      <c r="AU861" s="32">
        <v>0</v>
      </c>
      <c r="AV861" s="32">
        <v>29905.52</v>
      </c>
      <c r="AW861" s="32">
        <v>34100.730000000003</v>
      </c>
      <c r="AX861" s="32">
        <v>92983.26</v>
      </c>
      <c r="AY861" s="32">
        <v>481273.86</v>
      </c>
      <c r="AZ861" s="32">
        <v>486378.08</v>
      </c>
      <c r="BA861" s="32">
        <v>492999.71</v>
      </c>
      <c r="BB861" s="32">
        <v>498789.79</v>
      </c>
      <c r="BC861" s="32">
        <v>502632.41</v>
      </c>
      <c r="BD861" s="32">
        <v>507636.43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2899</v>
      </c>
      <c r="C862" s="4" t="s">
        <v>2900</v>
      </c>
      <c r="D862" s="7" t="s">
        <v>18</v>
      </c>
      <c r="E862" s="7" t="s">
        <v>32</v>
      </c>
      <c r="F862" s="7" t="s">
        <v>220</v>
      </c>
      <c r="G862" s="7" t="e">
        <f t="shared" ca="1" si="31"/>
        <v>#NAME?</v>
      </c>
      <c r="H862" s="26" t="s">
        <v>170</v>
      </c>
      <c r="I862" s="26" t="s">
        <v>24</v>
      </c>
      <c r="J862" s="7" t="str">
        <f t="shared" si="36"/>
        <v>Não</v>
      </c>
      <c r="K862" s="27">
        <v>45058</v>
      </c>
      <c r="L862" s="7"/>
      <c r="M862" s="7" t="s">
        <v>23</v>
      </c>
      <c r="N862" s="28">
        <v>1.2E-2</v>
      </c>
      <c r="O862" s="7" t="s">
        <v>24</v>
      </c>
      <c r="P862" s="29">
        <v>0</v>
      </c>
      <c r="Q862" s="94"/>
      <c r="R862" s="94"/>
      <c r="S862" s="7" t="s">
        <v>163</v>
      </c>
      <c r="T862" s="7" t="s">
        <v>2901</v>
      </c>
      <c r="U862" s="7" t="s">
        <v>32</v>
      </c>
      <c r="V862" s="26" t="e">
        <f t="shared" ca="1" si="32"/>
        <v>#NAME?</v>
      </c>
      <c r="W862" s="7"/>
      <c r="X862" s="7"/>
      <c r="Y862" s="31" t="s">
        <v>165</v>
      </c>
      <c r="Z862" s="32"/>
      <c r="AA862" s="33">
        <v>45058</v>
      </c>
      <c r="AB862" s="34">
        <v>49075100008973</v>
      </c>
      <c r="AC862" s="32"/>
      <c r="AD862" s="32"/>
      <c r="AE862" s="32"/>
      <c r="AF862" s="32"/>
      <c r="AG862" s="32"/>
      <c r="AH862" s="32"/>
      <c r="AI862" s="32">
        <v>0</v>
      </c>
      <c r="AJ862" s="32">
        <v>6409.45</v>
      </c>
      <c r="AK862" s="32">
        <v>6480.83</v>
      </c>
      <c r="AL862" s="32">
        <v>6541.24</v>
      </c>
      <c r="AM862" s="32">
        <v>6607.98</v>
      </c>
      <c r="AN862" s="32">
        <v>6628.61</v>
      </c>
      <c r="AO862" s="32">
        <v>6665.81</v>
      </c>
      <c r="AP862" s="32">
        <v>6712.71</v>
      </c>
      <c r="AQ862" s="32">
        <v>6764.48</v>
      </c>
      <c r="AR862" s="32">
        <v>6759.52</v>
      </c>
      <c r="AS862" s="32">
        <v>6808.05</v>
      </c>
      <c r="AT862" s="32">
        <v>6859.37</v>
      </c>
      <c r="AU862" s="32">
        <v>6911.44</v>
      </c>
      <c r="AV862" s="32">
        <v>6940.4</v>
      </c>
      <c r="AW862" s="32">
        <v>6988.19</v>
      </c>
      <c r="AX862" s="32">
        <v>7043.03</v>
      </c>
      <c r="AY862" s="32">
        <v>7094.1</v>
      </c>
      <c r="AZ862" s="32">
        <v>7141.16</v>
      </c>
      <c r="BA862" s="32">
        <v>7178.83</v>
      </c>
      <c r="BB862" s="32">
        <v>7191.93</v>
      </c>
      <c r="BC862" s="32">
        <v>7249.8</v>
      </c>
      <c r="BD862" s="32">
        <v>7316.27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40" t="s">
        <v>2902</v>
      </c>
      <c r="C863" s="41" t="s">
        <v>2903</v>
      </c>
      <c r="D863" s="7" t="s">
        <v>18</v>
      </c>
      <c r="E863" s="7" t="s">
        <v>32</v>
      </c>
      <c r="F863" s="7" t="s">
        <v>1094</v>
      </c>
      <c r="G863" s="7" t="e">
        <f t="shared" ca="1" si="31"/>
        <v>#NAME?</v>
      </c>
      <c r="H863" s="26" t="s">
        <v>179</v>
      </c>
      <c r="I863" s="26" t="s">
        <v>265</v>
      </c>
      <c r="J863" s="7" t="str">
        <f t="shared" si="36"/>
        <v>Não</v>
      </c>
      <c r="K863" s="27">
        <v>45401</v>
      </c>
      <c r="L863" s="7"/>
      <c r="M863" s="7" t="s">
        <v>23</v>
      </c>
      <c r="N863" s="28">
        <v>1.2E-2</v>
      </c>
      <c r="O863" s="7" t="s">
        <v>24</v>
      </c>
      <c r="P863" s="29">
        <v>0</v>
      </c>
      <c r="Q863" s="94"/>
      <c r="R863" s="94"/>
      <c r="S863" s="7" t="s">
        <v>163</v>
      </c>
      <c r="T863" s="12" t="s">
        <v>2904</v>
      </c>
      <c r="U863" s="7" t="s">
        <v>32</v>
      </c>
      <c r="V863" s="26" t="e">
        <f t="shared" ca="1" si="32"/>
        <v>#NAME?</v>
      </c>
      <c r="W863" s="7"/>
      <c r="X863" s="7" t="s">
        <v>26</v>
      </c>
      <c r="Y863" s="31" t="s">
        <v>165</v>
      </c>
      <c r="Z863" s="32"/>
      <c r="AA863" s="33">
        <v>45401</v>
      </c>
      <c r="AB863" s="34">
        <v>49075100014205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>
        <v>397692.95</v>
      </c>
      <c r="AV863" s="32">
        <v>441131.7</v>
      </c>
      <c r="AW863" s="32">
        <v>455070.1</v>
      </c>
      <c r="AX863" s="32">
        <v>439482.9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40" t="s">
        <v>2905</v>
      </c>
      <c r="C864" s="41" t="s">
        <v>2906</v>
      </c>
      <c r="D864" s="7" t="s">
        <v>18</v>
      </c>
      <c r="E864" s="7" t="s">
        <v>42</v>
      </c>
      <c r="F864" s="7" t="s">
        <v>52</v>
      </c>
      <c r="G864" s="7" t="e">
        <f t="shared" ca="1" si="31"/>
        <v>#NAME?</v>
      </c>
      <c r="H864" s="26" t="s">
        <v>170</v>
      </c>
      <c r="I864" s="26" t="s">
        <v>24</v>
      </c>
      <c r="J864" s="7" t="str">
        <f t="shared" si="36"/>
        <v>Sim</v>
      </c>
      <c r="K864" s="27">
        <v>45548</v>
      </c>
      <c r="L864" s="7"/>
      <c r="M864" s="7" t="s">
        <v>23</v>
      </c>
      <c r="N864" s="28">
        <v>1.2E-2</v>
      </c>
      <c r="O864" s="7" t="s">
        <v>24</v>
      </c>
      <c r="P864" s="29">
        <v>0</v>
      </c>
      <c r="Q864" s="30" t="s">
        <v>2907</v>
      </c>
      <c r="R864" s="94"/>
      <c r="S864" s="7" t="s">
        <v>163</v>
      </c>
      <c r="T864" s="12" t="s">
        <v>2908</v>
      </c>
      <c r="U864" s="7" t="s">
        <v>42</v>
      </c>
      <c r="V864" s="26" t="e">
        <f t="shared" ca="1" si="32"/>
        <v>#NAME?</v>
      </c>
      <c r="W864" s="7"/>
      <c r="X864" s="7" t="s">
        <v>186</v>
      </c>
      <c r="Y864" s="31"/>
      <c r="Z864" s="32"/>
      <c r="AA864" s="32"/>
      <c r="AB864" s="34">
        <v>49075100015716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>
        <v>37116.94</v>
      </c>
      <c r="BA864" s="32">
        <v>40882.230000000003</v>
      </c>
      <c r="BB864" s="32">
        <v>56541.08</v>
      </c>
      <c r="BC864" s="32">
        <v>59952.01</v>
      </c>
      <c r="BD864" s="32">
        <v>60488.14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2909</v>
      </c>
      <c r="C865" s="4" t="s">
        <v>2910</v>
      </c>
      <c r="D865" s="7" t="s">
        <v>159</v>
      </c>
      <c r="E865" s="7" t="s">
        <v>32</v>
      </c>
      <c r="F865" s="7" t="s">
        <v>304</v>
      </c>
      <c r="G865" s="7" t="e">
        <f t="shared" ca="1" si="31"/>
        <v>#NAME?</v>
      </c>
      <c r="H865" s="26" t="s">
        <v>161</v>
      </c>
      <c r="I865" s="26" t="s">
        <v>24</v>
      </c>
      <c r="J865" s="7" t="str">
        <f t="shared" si="36"/>
        <v>Não</v>
      </c>
      <c r="K865" s="27">
        <v>44959</v>
      </c>
      <c r="L865" s="27">
        <v>45021</v>
      </c>
      <c r="M865" s="7" t="s">
        <v>23</v>
      </c>
      <c r="N865" s="28">
        <v>1.2E-2</v>
      </c>
      <c r="O865" s="7" t="s">
        <v>24</v>
      </c>
      <c r="P865" s="29">
        <v>0</v>
      </c>
      <c r="Q865" s="47"/>
      <c r="R865" s="30"/>
      <c r="S865" s="7" t="s">
        <v>163</v>
      </c>
      <c r="T865" s="7" t="s">
        <v>2911</v>
      </c>
      <c r="U865" s="7" t="s">
        <v>32</v>
      </c>
      <c r="V865" s="26" t="e">
        <f t="shared" ca="1" si="32"/>
        <v>#NAME?</v>
      </c>
      <c r="W865" s="7"/>
      <c r="X865" s="7"/>
      <c r="Y865" s="31"/>
      <c r="Z865" s="32"/>
      <c r="AA865" s="33">
        <v>44959</v>
      </c>
      <c r="AB865" s="34"/>
      <c r="AC865" s="32"/>
      <c r="AD865" s="32"/>
      <c r="AE865" s="32"/>
      <c r="AF865" s="32">
        <v>50156.35</v>
      </c>
      <c r="AG865" s="32">
        <v>90779.199999999997</v>
      </c>
      <c r="AH865" s="32">
        <v>91750.46</v>
      </c>
      <c r="AI865" s="32">
        <v>0</v>
      </c>
      <c r="AJ865" s="32">
        <v>0</v>
      </c>
      <c r="AK865" s="32">
        <v>0</v>
      </c>
      <c r="AL865" s="32">
        <v>0</v>
      </c>
      <c r="AM865" s="32">
        <v>0</v>
      </c>
      <c r="AN865" s="32">
        <v>0</v>
      </c>
      <c r="AO865" s="32">
        <v>0</v>
      </c>
      <c r="AP865" s="32">
        <v>0</v>
      </c>
      <c r="AQ865" s="32">
        <v>0</v>
      </c>
      <c r="AR865" s="32">
        <v>0</v>
      </c>
      <c r="AS865" s="32">
        <v>0</v>
      </c>
      <c r="AT865" s="32">
        <v>0</v>
      </c>
      <c r="AU865" s="32">
        <v>0</v>
      </c>
      <c r="AV865" s="32">
        <v>0</v>
      </c>
      <c r="AW865" s="32">
        <v>0</v>
      </c>
      <c r="AX865" s="32">
        <v>0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3" t="s">
        <v>2912</v>
      </c>
      <c r="C866" s="4" t="s">
        <v>2913</v>
      </c>
      <c r="D866" s="7" t="s">
        <v>81</v>
      </c>
      <c r="E866" s="7" t="s">
        <v>19</v>
      </c>
      <c r="F866" s="7" t="s">
        <v>2100</v>
      </c>
      <c r="G866" s="7" t="e">
        <f t="shared" ca="1" si="31"/>
        <v>#NAME?</v>
      </c>
      <c r="H866" s="26" t="s">
        <v>300</v>
      </c>
      <c r="I866" s="26" t="s">
        <v>245</v>
      </c>
      <c r="J866" s="7" t="str">
        <f t="shared" si="36"/>
        <v>Sim</v>
      </c>
      <c r="K866" s="27">
        <v>45693</v>
      </c>
      <c r="L866" s="27"/>
      <c r="M866" s="7" t="s">
        <v>23</v>
      </c>
      <c r="N866" s="28">
        <v>1.2E-2</v>
      </c>
      <c r="O866" s="7" t="s">
        <v>24</v>
      </c>
      <c r="P866" s="29">
        <v>0</v>
      </c>
      <c r="Q866" s="47" t="s">
        <v>2914</v>
      </c>
      <c r="R866" s="30"/>
      <c r="S866" s="7" t="s">
        <v>207</v>
      </c>
      <c r="T866" s="7" t="s">
        <v>2915</v>
      </c>
      <c r="U866" s="7" t="s">
        <v>77</v>
      </c>
      <c r="V866" s="26" t="e">
        <f t="shared" ca="1" si="32"/>
        <v>#NAME?</v>
      </c>
      <c r="W866" s="7"/>
      <c r="X866" s="7" t="s">
        <v>26</v>
      </c>
      <c r="Y866" s="31"/>
      <c r="Z866" s="32"/>
      <c r="AA866" s="33"/>
      <c r="AB866" s="34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3" t="s">
        <v>2916</v>
      </c>
      <c r="C867" s="4" t="s">
        <v>2917</v>
      </c>
      <c r="D867" s="7" t="s">
        <v>18</v>
      </c>
      <c r="E867" s="7" t="s">
        <v>32</v>
      </c>
      <c r="F867" s="7" t="s">
        <v>233</v>
      </c>
      <c r="G867" s="7" t="e">
        <f t="shared" ca="1" si="31"/>
        <v>#NAME?</v>
      </c>
      <c r="H867" s="26" t="s">
        <v>179</v>
      </c>
      <c r="I867" s="26" t="s">
        <v>265</v>
      </c>
      <c r="J867" s="7" t="str">
        <f t="shared" si="36"/>
        <v>Não</v>
      </c>
      <c r="K867" s="27">
        <v>45490</v>
      </c>
      <c r="L867" s="27"/>
      <c r="M867" s="7" t="s">
        <v>98</v>
      </c>
      <c r="N867" s="28">
        <v>1.2E-2</v>
      </c>
      <c r="O867" s="7" t="s">
        <v>99</v>
      </c>
      <c r="P867" s="29">
        <v>0.1</v>
      </c>
      <c r="Q867" s="47"/>
      <c r="R867" s="30"/>
      <c r="S867" s="7" t="s">
        <v>163</v>
      </c>
      <c r="T867" s="7" t="s">
        <v>2918</v>
      </c>
      <c r="U867" s="7" t="s">
        <v>32</v>
      </c>
      <c r="V867" s="26" t="e">
        <f t="shared" ca="1" si="32"/>
        <v>#NAME?</v>
      </c>
      <c r="W867" s="7"/>
      <c r="X867" s="7" t="s">
        <v>186</v>
      </c>
      <c r="Y867" s="31" t="s">
        <v>165</v>
      </c>
      <c r="Z867" s="32"/>
      <c r="AA867" s="33">
        <v>45490</v>
      </c>
      <c r="AB867" s="34">
        <v>49075100015392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>
        <v>464673.6</v>
      </c>
      <c r="AY867" s="32">
        <v>719743.28</v>
      </c>
      <c r="AZ867" s="32">
        <v>724878.46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3" t="s">
        <v>2919</v>
      </c>
      <c r="C868" s="4" t="s">
        <v>2920</v>
      </c>
      <c r="D868" s="7" t="s">
        <v>18</v>
      </c>
      <c r="E868" s="7" t="s">
        <v>42</v>
      </c>
      <c r="F868" s="7" t="s">
        <v>52</v>
      </c>
      <c r="G868" s="7" t="e">
        <f t="shared" ca="1" si="31"/>
        <v>#NAME?</v>
      </c>
      <c r="H868" s="26" t="s">
        <v>170</v>
      </c>
      <c r="I868" s="26" t="s">
        <v>24</v>
      </c>
      <c r="J868" s="7" t="str">
        <f t="shared" si="36"/>
        <v>Não</v>
      </c>
      <c r="K868" s="27">
        <v>44895</v>
      </c>
      <c r="L868" s="7"/>
      <c r="M868" s="7" t="s">
        <v>23</v>
      </c>
      <c r="N868" s="28">
        <v>0.01</v>
      </c>
      <c r="O868" s="7" t="s">
        <v>24</v>
      </c>
      <c r="P868" s="29">
        <v>0</v>
      </c>
      <c r="Q868" s="94"/>
      <c r="R868" s="94"/>
      <c r="S868" s="7" t="s">
        <v>163</v>
      </c>
      <c r="T868" s="7" t="s">
        <v>2921</v>
      </c>
      <c r="U868" s="7" t="s">
        <v>42</v>
      </c>
      <c r="V868" s="26" t="e">
        <f t="shared" ca="1" si="32"/>
        <v>#NAME?</v>
      </c>
      <c r="W868" s="7"/>
      <c r="X868" s="7"/>
      <c r="Y868" s="31" t="s">
        <v>279</v>
      </c>
      <c r="Z868" s="32"/>
      <c r="AA868" s="33">
        <v>44895</v>
      </c>
      <c r="AB868" s="34">
        <v>49075100006423</v>
      </c>
      <c r="AC868" s="32"/>
      <c r="AD868" s="32"/>
      <c r="AE868" s="32">
        <v>101023.51</v>
      </c>
      <c r="AF868" s="32">
        <v>117061.16</v>
      </c>
      <c r="AG868" s="32">
        <v>118025.41</v>
      </c>
      <c r="AH868" s="32">
        <v>119332.76</v>
      </c>
      <c r="AI868" s="32">
        <v>120271.08</v>
      </c>
      <c r="AJ868" s="32">
        <v>121542.65</v>
      </c>
      <c r="AK868" s="32">
        <v>122676.85</v>
      </c>
      <c r="AL868" s="32">
        <v>123793.05</v>
      </c>
      <c r="AM868" s="32">
        <v>125031.02</v>
      </c>
      <c r="AN868" s="32">
        <v>126098.17</v>
      </c>
      <c r="AO868" s="32">
        <v>127288</v>
      </c>
      <c r="AP868" s="32">
        <v>138228.18</v>
      </c>
      <c r="AQ868" s="32">
        <v>139092.64000000001</v>
      </c>
      <c r="AR868" s="32">
        <v>149727.91</v>
      </c>
      <c r="AS868" s="32">
        <v>150850.99</v>
      </c>
      <c r="AT868" s="32">
        <v>152100.88</v>
      </c>
      <c r="AU868" s="32">
        <v>153294.17000000001</v>
      </c>
      <c r="AV868" s="32">
        <v>154447.70000000001</v>
      </c>
      <c r="AW868" s="32">
        <v>124094</v>
      </c>
      <c r="AX868" s="32">
        <v>124712</v>
      </c>
      <c r="AY868" s="32">
        <v>125761.59</v>
      </c>
      <c r="AZ868" s="32">
        <v>126650.75</v>
      </c>
      <c r="BA868" s="32">
        <v>137717.65</v>
      </c>
      <c r="BB868" s="32">
        <v>138612.91</v>
      </c>
      <c r="BC868" s="32">
        <v>139349.1</v>
      </c>
      <c r="BD868" s="32">
        <v>140664.04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145" t="s">
        <v>2922</v>
      </c>
      <c r="C869" s="146" t="s">
        <v>2923</v>
      </c>
      <c r="D869" s="7" t="s">
        <v>18</v>
      </c>
      <c r="E869" s="7" t="s">
        <v>42</v>
      </c>
      <c r="F869" s="7" t="s">
        <v>52</v>
      </c>
      <c r="G869" s="7" t="e">
        <f t="shared" ca="1" si="31"/>
        <v>#NAME?</v>
      </c>
      <c r="H869" s="26" t="s">
        <v>179</v>
      </c>
      <c r="I869" s="26" t="s">
        <v>245</v>
      </c>
      <c r="J869" s="7" t="str">
        <f t="shared" si="36"/>
        <v>Não</v>
      </c>
      <c r="K869" s="27">
        <v>45163</v>
      </c>
      <c r="L869" s="27"/>
      <c r="M869" s="7" t="s">
        <v>23</v>
      </c>
      <c r="N869" s="28">
        <v>1.2E-2</v>
      </c>
      <c r="O869" s="7" t="s">
        <v>24</v>
      </c>
      <c r="P869" s="29">
        <v>0</v>
      </c>
      <c r="Q869" s="94"/>
      <c r="R869" s="94"/>
      <c r="S869" s="7" t="s">
        <v>163</v>
      </c>
      <c r="T869" s="7" t="s">
        <v>2924</v>
      </c>
      <c r="U869" s="7" t="s">
        <v>42</v>
      </c>
      <c r="V869" s="26" t="e">
        <f t="shared" ca="1" si="32"/>
        <v>#NAME?</v>
      </c>
      <c r="W869" s="7"/>
      <c r="X869" s="7"/>
      <c r="Y869" s="31" t="s">
        <v>165</v>
      </c>
      <c r="Z869" s="32"/>
      <c r="AA869" s="33">
        <v>45163</v>
      </c>
      <c r="AB869" s="34">
        <v>49075100007748</v>
      </c>
      <c r="AC869" s="32"/>
      <c r="AD869" s="32"/>
      <c r="AE869" s="32"/>
      <c r="AF869" s="32"/>
      <c r="AG869" s="32"/>
      <c r="AH869" s="32"/>
      <c r="AI869" s="32">
        <v>0</v>
      </c>
      <c r="AJ869" s="32">
        <v>0</v>
      </c>
      <c r="AK869" s="32">
        <v>0</v>
      </c>
      <c r="AL869" s="32">
        <v>0</v>
      </c>
      <c r="AM869" s="32">
        <v>0</v>
      </c>
      <c r="AN869" s="32">
        <v>0</v>
      </c>
      <c r="AO869" s="32">
        <v>0</v>
      </c>
      <c r="AP869" s="32">
        <v>0</v>
      </c>
      <c r="AQ869" s="32">
        <v>0</v>
      </c>
      <c r="AR869" s="32">
        <v>0</v>
      </c>
      <c r="AS869" s="32">
        <v>0</v>
      </c>
      <c r="AT869" s="32">
        <v>0</v>
      </c>
      <c r="AU869" s="32">
        <v>0</v>
      </c>
      <c r="AV869" s="32">
        <v>0</v>
      </c>
      <c r="AW869" s="32">
        <v>0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2922</v>
      </c>
      <c r="C870" s="67" t="s">
        <v>2925</v>
      </c>
      <c r="D870" s="7" t="s">
        <v>18</v>
      </c>
      <c r="E870" s="7" t="s">
        <v>42</v>
      </c>
      <c r="F870" s="7" t="s">
        <v>52</v>
      </c>
      <c r="G870" s="7" t="e">
        <f t="shared" ca="1" si="31"/>
        <v>#NAME?</v>
      </c>
      <c r="H870" s="26" t="s">
        <v>300</v>
      </c>
      <c r="I870" s="26" t="s">
        <v>24</v>
      </c>
      <c r="J870" s="7" t="str">
        <f t="shared" si="36"/>
        <v>Sim</v>
      </c>
      <c r="K870" s="27">
        <v>45670</v>
      </c>
      <c r="L870" s="27"/>
      <c r="M870" s="7" t="s">
        <v>49</v>
      </c>
      <c r="N870" s="28">
        <v>0.01</v>
      </c>
      <c r="O870" s="7" t="s">
        <v>24</v>
      </c>
      <c r="P870" s="29">
        <v>0</v>
      </c>
      <c r="Q870" s="30" t="s">
        <v>2926</v>
      </c>
      <c r="R870" s="94"/>
      <c r="S870" s="7" t="s">
        <v>163</v>
      </c>
      <c r="T870" s="7" t="s">
        <v>2924</v>
      </c>
      <c r="U870" s="7" t="s">
        <v>42</v>
      </c>
      <c r="V870" s="26" t="e">
        <f t="shared" ca="1" si="32"/>
        <v>#NAME?</v>
      </c>
      <c r="W870" s="7"/>
      <c r="X870" s="7" t="s">
        <v>26</v>
      </c>
      <c r="Y870" s="31"/>
      <c r="Z870" s="32"/>
      <c r="AA870" s="33"/>
      <c r="AB870" s="34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3" t="s">
        <v>2927</v>
      </c>
      <c r="C871" s="4" t="s">
        <v>2928</v>
      </c>
      <c r="D871" s="7" t="s">
        <v>18</v>
      </c>
      <c r="E871" s="7" t="s">
        <v>32</v>
      </c>
      <c r="F871" s="7" t="s">
        <v>255</v>
      </c>
      <c r="G871" s="7" t="e">
        <f t="shared" ca="1" si="31"/>
        <v>#NAME?</v>
      </c>
      <c r="H871" s="26" t="s">
        <v>170</v>
      </c>
      <c r="I871" s="26" t="s">
        <v>24</v>
      </c>
      <c r="J871" s="7" t="str">
        <f t="shared" si="36"/>
        <v>Não</v>
      </c>
      <c r="K871" s="27">
        <v>44986</v>
      </c>
      <c r="L871" s="7"/>
      <c r="M871" s="7" t="s">
        <v>23</v>
      </c>
      <c r="N871" s="28">
        <v>1.2E-2</v>
      </c>
      <c r="O871" s="7" t="s">
        <v>24</v>
      </c>
      <c r="P871" s="29">
        <v>0</v>
      </c>
      <c r="Q871" s="94"/>
      <c r="R871" s="94"/>
      <c r="S871" s="7" t="s">
        <v>163</v>
      </c>
      <c r="T871" s="7" t="s">
        <v>2929</v>
      </c>
      <c r="U871" s="7" t="s">
        <v>42</v>
      </c>
      <c r="V871" s="26" t="e">
        <f t="shared" ca="1" si="32"/>
        <v>#NAME?</v>
      </c>
      <c r="W871" s="7"/>
      <c r="X871" s="7"/>
      <c r="Y871" s="31" t="s">
        <v>165</v>
      </c>
      <c r="Z871" s="32"/>
      <c r="AA871" s="33">
        <v>44986</v>
      </c>
      <c r="AB871" s="34">
        <v>49075100009384</v>
      </c>
      <c r="AC871" s="32"/>
      <c r="AD871" s="32"/>
      <c r="AE871" s="32"/>
      <c r="AF871" s="32"/>
      <c r="AG871" s="32">
        <v>0</v>
      </c>
      <c r="AH871" s="32">
        <v>141660.29999999999</v>
      </c>
      <c r="AI871" s="32">
        <v>149651.12</v>
      </c>
      <c r="AJ871" s="32">
        <v>151242.98000000001</v>
      </c>
      <c r="AK871" s="32">
        <v>152615.25</v>
      </c>
      <c r="AL871" s="32">
        <v>154003.32</v>
      </c>
      <c r="AM871" s="32">
        <v>155535.53</v>
      </c>
      <c r="AN871" s="32">
        <v>156942.1</v>
      </c>
      <c r="AO871" s="32">
        <v>158432.57999999999</v>
      </c>
      <c r="AP871" s="32">
        <v>159543.84</v>
      </c>
      <c r="AQ871" s="32">
        <v>160836.32999999999</v>
      </c>
      <c r="AR871" s="32">
        <v>162179.09</v>
      </c>
      <c r="AS871" s="32">
        <v>163215.79999999999</v>
      </c>
      <c r="AT871" s="32">
        <v>164501.49</v>
      </c>
      <c r="AU871" s="32">
        <v>165735.37</v>
      </c>
      <c r="AV871" s="32">
        <v>166825.20000000001</v>
      </c>
      <c r="AW871" s="32">
        <v>167971.9</v>
      </c>
      <c r="AX871" s="32">
        <v>168839.5</v>
      </c>
      <c r="AY871" s="32">
        <v>170206.63</v>
      </c>
      <c r="AZ871" s="32">
        <v>171024.7</v>
      </c>
      <c r="BA871" s="32">
        <v>172504.06</v>
      </c>
      <c r="BB871" s="32">
        <v>173732.41</v>
      </c>
      <c r="BC871" s="32">
        <v>174920.95999999999</v>
      </c>
      <c r="BD871" s="32">
        <v>176531.88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3" t="s">
        <v>160</v>
      </c>
      <c r="C872" s="4" t="s">
        <v>2930</v>
      </c>
      <c r="D872" s="7" t="s">
        <v>159</v>
      </c>
      <c r="E872" s="7" t="s">
        <v>32</v>
      </c>
      <c r="F872" s="7" t="s">
        <v>160</v>
      </c>
      <c r="G872" s="7" t="e">
        <f t="shared" ca="1" si="31"/>
        <v>#NAME?</v>
      </c>
      <c r="H872" s="26" t="s">
        <v>161</v>
      </c>
      <c r="I872" s="26" t="s">
        <v>24</v>
      </c>
      <c r="J872" s="7" t="str">
        <f t="shared" si="36"/>
        <v>Não</v>
      </c>
      <c r="K872" s="27">
        <v>45140</v>
      </c>
      <c r="L872" s="27">
        <v>45525</v>
      </c>
      <c r="M872" s="7" t="s">
        <v>227</v>
      </c>
      <c r="N872" s="28">
        <v>0</v>
      </c>
      <c r="O872" s="7" t="s">
        <v>24</v>
      </c>
      <c r="P872" s="29">
        <v>0</v>
      </c>
      <c r="Q872" s="47"/>
      <c r="R872" s="47"/>
      <c r="S872" s="7" t="s">
        <v>163</v>
      </c>
      <c r="T872" s="7" t="s">
        <v>2931</v>
      </c>
      <c r="U872" s="31" t="s">
        <v>32</v>
      </c>
      <c r="V872" s="26" t="e">
        <f t="shared" ca="1" si="32"/>
        <v>#NAME?</v>
      </c>
      <c r="W872" s="7"/>
      <c r="X872" s="7"/>
      <c r="Y872" s="31" t="s">
        <v>279</v>
      </c>
      <c r="Z872" s="32"/>
      <c r="AA872" s="33">
        <v>45140</v>
      </c>
      <c r="AB872" s="34">
        <v>49075100007012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>
        <v>157315.26999999999</v>
      </c>
      <c r="AN872" s="32">
        <v>151570.12</v>
      </c>
      <c r="AO872" s="32">
        <v>151948.12</v>
      </c>
      <c r="AP872" s="32">
        <v>195432.93</v>
      </c>
      <c r="AQ872" s="32">
        <v>198872.24</v>
      </c>
      <c r="AR872" s="32">
        <v>261540.82</v>
      </c>
      <c r="AS872" s="32">
        <v>264194.52</v>
      </c>
      <c r="AT872" s="32">
        <v>267336.43</v>
      </c>
      <c r="AU872" s="32">
        <v>265366.63</v>
      </c>
      <c r="AV872" s="32">
        <v>264471.09999999998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40" t="s">
        <v>2932</v>
      </c>
      <c r="C873" s="93" t="s">
        <v>2933</v>
      </c>
      <c r="D873" s="7" t="s">
        <v>159</v>
      </c>
      <c r="E873" s="7" t="s">
        <v>32</v>
      </c>
      <c r="F873" s="7" t="s">
        <v>320</v>
      </c>
      <c r="G873" s="7" t="e">
        <f t="shared" ca="1" si="31"/>
        <v>#NAME?</v>
      </c>
      <c r="H873" s="26" t="s">
        <v>161</v>
      </c>
      <c r="I873" s="26" t="s">
        <v>24</v>
      </c>
      <c r="J873" s="7" t="str">
        <f t="shared" si="36"/>
        <v>Não</v>
      </c>
      <c r="K873" s="27">
        <v>45419</v>
      </c>
      <c r="L873" s="27">
        <v>45592</v>
      </c>
      <c r="M873" s="7" t="s">
        <v>98</v>
      </c>
      <c r="N873" s="28">
        <v>1.4E-2</v>
      </c>
      <c r="O873" s="7" t="s">
        <v>99</v>
      </c>
      <c r="P873" s="29">
        <v>0.1</v>
      </c>
      <c r="Q873" s="39"/>
      <c r="R873" s="30" t="s">
        <v>837</v>
      </c>
      <c r="S873" s="7" t="s">
        <v>163</v>
      </c>
      <c r="T873" s="7" t="s">
        <v>2934</v>
      </c>
      <c r="U873" s="7" t="s">
        <v>32</v>
      </c>
      <c r="V873" s="26" t="e">
        <f t="shared" ca="1" si="32"/>
        <v>#NAME?</v>
      </c>
      <c r="W873" s="7"/>
      <c r="X873" s="7" t="s">
        <v>26</v>
      </c>
      <c r="Y873" s="31" t="s">
        <v>165</v>
      </c>
      <c r="Z873" s="32"/>
      <c r="AA873" s="33">
        <v>45419</v>
      </c>
      <c r="AB873" s="34">
        <v>49075100014612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>
        <v>3741018</v>
      </c>
      <c r="AW873" s="32">
        <v>4327111</v>
      </c>
      <c r="AX873" s="32">
        <v>4453749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14" t="s">
        <v>2935</v>
      </c>
      <c r="C874" s="48" t="s">
        <v>2936</v>
      </c>
      <c r="D874" s="7" t="s">
        <v>159</v>
      </c>
      <c r="E874" s="7" t="s">
        <v>32</v>
      </c>
      <c r="F874" s="7" t="s">
        <v>320</v>
      </c>
      <c r="G874" s="7" t="e">
        <f t="shared" ca="1" si="31"/>
        <v>#NAME?</v>
      </c>
      <c r="H874" s="26" t="s">
        <v>170</v>
      </c>
      <c r="I874" s="26" t="s">
        <v>24</v>
      </c>
      <c r="J874" s="7" t="str">
        <f t="shared" si="36"/>
        <v>Não</v>
      </c>
      <c r="K874" s="27">
        <v>45042</v>
      </c>
      <c r="L874" s="27"/>
      <c r="M874" s="7" t="s">
        <v>381</v>
      </c>
      <c r="N874" s="28">
        <v>0.02</v>
      </c>
      <c r="O874" s="7" t="s">
        <v>99</v>
      </c>
      <c r="P874" s="29">
        <v>0.2</v>
      </c>
      <c r="Q874" s="30"/>
      <c r="R874" s="30"/>
      <c r="S874" s="7" t="s">
        <v>163</v>
      </c>
      <c r="T874" s="7" t="s">
        <v>2934</v>
      </c>
      <c r="U874" s="7" t="s">
        <v>32</v>
      </c>
      <c r="V874" s="26" t="e">
        <f t="shared" ca="1" si="32"/>
        <v>#NAME?</v>
      </c>
      <c r="W874" s="7"/>
      <c r="X874" s="7" t="s">
        <v>26</v>
      </c>
      <c r="Y874" s="31" t="s">
        <v>165</v>
      </c>
      <c r="Z874" s="32"/>
      <c r="AA874" s="33">
        <v>45042</v>
      </c>
      <c r="AB874" s="34">
        <v>49075100009392</v>
      </c>
      <c r="AC874" s="32"/>
      <c r="AD874" s="32"/>
      <c r="AE874" s="32"/>
      <c r="AF874" s="32"/>
      <c r="AG874" s="32"/>
      <c r="AH874" s="32">
        <v>0</v>
      </c>
      <c r="AI874" s="32">
        <v>616485.77</v>
      </c>
      <c r="AJ874" s="32">
        <v>628636.38</v>
      </c>
      <c r="AK874" s="32">
        <v>645478.28</v>
      </c>
      <c r="AL874" s="32">
        <v>661276.44999999995</v>
      </c>
      <c r="AM874" s="32">
        <v>648264.31999999995</v>
      </c>
      <c r="AN874" s="32">
        <v>648027.67000000004</v>
      </c>
      <c r="AO874" s="32">
        <v>638633.81999999995</v>
      </c>
      <c r="AP874" s="32">
        <v>660375.26</v>
      </c>
      <c r="AQ874" s="32">
        <v>679276.41</v>
      </c>
      <c r="AR874" s="32">
        <v>657821.24</v>
      </c>
      <c r="AS874" s="32">
        <v>663047.43000000005</v>
      </c>
      <c r="AT874" s="32">
        <v>668407.4</v>
      </c>
      <c r="AU874" s="32">
        <v>651517.16</v>
      </c>
      <c r="AV874" s="32">
        <v>643732.4</v>
      </c>
      <c r="AW874" s="32">
        <v>85879.26</v>
      </c>
      <c r="AX874" s="32">
        <v>2179.0500000000002</v>
      </c>
      <c r="AY874" s="32">
        <v>2215.1999999999998</v>
      </c>
      <c r="AZ874" s="32">
        <v>2217.48</v>
      </c>
      <c r="BA874" s="32">
        <v>2221.33</v>
      </c>
      <c r="BB874" s="32">
        <v>2223.7800000000002</v>
      </c>
      <c r="BC874" s="32">
        <v>2230.17</v>
      </c>
      <c r="BD874" s="32">
        <v>2244.91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3" t="s">
        <v>2937</v>
      </c>
      <c r="C875" s="4" t="s">
        <v>2938</v>
      </c>
      <c r="D875" s="7" t="s">
        <v>159</v>
      </c>
      <c r="E875" s="7" t="s">
        <v>32</v>
      </c>
      <c r="F875" s="7" t="s">
        <v>320</v>
      </c>
      <c r="G875" s="7" t="e">
        <f t="shared" ca="1" si="31"/>
        <v>#NAME?</v>
      </c>
      <c r="H875" s="26" t="s">
        <v>161</v>
      </c>
      <c r="I875" s="26" t="s">
        <v>24</v>
      </c>
      <c r="J875" s="7" t="str">
        <f t="shared" si="36"/>
        <v>Não</v>
      </c>
      <c r="K875" s="27">
        <v>44874</v>
      </c>
      <c r="L875" s="79">
        <v>45278</v>
      </c>
      <c r="M875" s="7" t="s">
        <v>284</v>
      </c>
      <c r="N875" s="28">
        <v>8.0000000000000002E-3</v>
      </c>
      <c r="O875" s="7" t="s">
        <v>24</v>
      </c>
      <c r="P875" s="29">
        <v>0</v>
      </c>
      <c r="Q875" s="47"/>
      <c r="R875" s="30" t="s">
        <v>345</v>
      </c>
      <c r="S875" s="7" t="s">
        <v>163</v>
      </c>
      <c r="T875" s="7" t="s">
        <v>2939</v>
      </c>
      <c r="U875" s="7" t="s">
        <v>32</v>
      </c>
      <c r="V875" s="26" t="e">
        <f t="shared" ca="1" si="32"/>
        <v>#NAME?</v>
      </c>
      <c r="W875" s="7"/>
      <c r="X875" s="7"/>
      <c r="Y875" s="31"/>
      <c r="Z875" s="32"/>
      <c r="AA875" s="33">
        <v>44874</v>
      </c>
      <c r="AB875" s="34"/>
      <c r="AC875" s="32"/>
      <c r="AD875" s="32"/>
      <c r="AE875" s="32">
        <v>673366.33</v>
      </c>
      <c r="AF875" s="32">
        <v>663854.43000000005</v>
      </c>
      <c r="AG875" s="32">
        <v>648209.98</v>
      </c>
      <c r="AH875" s="32">
        <v>639901.80000000005</v>
      </c>
      <c r="AI875" s="32">
        <v>640706.5</v>
      </c>
      <c r="AJ875" s="32">
        <v>667808.17000000004</v>
      </c>
      <c r="AK875" s="32">
        <v>0</v>
      </c>
      <c r="AL875" s="32">
        <v>0</v>
      </c>
      <c r="AM875" s="32">
        <v>0</v>
      </c>
      <c r="AN875" s="32">
        <v>0</v>
      </c>
      <c r="AO875" s="32">
        <v>0</v>
      </c>
      <c r="AP875" s="32">
        <v>0</v>
      </c>
      <c r="AQ875" s="32">
        <v>0</v>
      </c>
      <c r="AR875" s="32">
        <v>0</v>
      </c>
      <c r="AS875" s="32">
        <v>0</v>
      </c>
      <c r="AT875" s="32">
        <v>0</v>
      </c>
      <c r="AU875" s="32">
        <v>0</v>
      </c>
      <c r="AV875" s="32">
        <v>0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2940</v>
      </c>
      <c r="C876" s="4" t="s">
        <v>2941</v>
      </c>
      <c r="D876" s="7" t="s">
        <v>18</v>
      </c>
      <c r="E876" s="7" t="s">
        <v>32</v>
      </c>
      <c r="F876" s="7" t="s">
        <v>220</v>
      </c>
      <c r="G876" s="7" t="e">
        <f t="shared" ca="1" si="31"/>
        <v>#NAME?</v>
      </c>
      <c r="H876" s="26" t="s">
        <v>179</v>
      </c>
      <c r="I876" s="26" t="s">
        <v>180</v>
      </c>
      <c r="J876" s="7" t="str">
        <f t="shared" si="36"/>
        <v>Não</v>
      </c>
      <c r="K876" s="27">
        <v>44879</v>
      </c>
      <c r="L876" s="27"/>
      <c r="M876" s="7" t="s">
        <v>221</v>
      </c>
      <c r="N876" s="28">
        <v>0</v>
      </c>
      <c r="O876" s="7" t="s">
        <v>24</v>
      </c>
      <c r="P876" s="29">
        <v>0</v>
      </c>
      <c r="Q876" s="30"/>
      <c r="R876" s="30" t="s">
        <v>2942</v>
      </c>
      <c r="S876" s="7" t="s">
        <v>163</v>
      </c>
      <c r="T876" s="7" t="s">
        <v>2943</v>
      </c>
      <c r="U876" s="7" t="s">
        <v>32</v>
      </c>
      <c r="V876" s="26" t="e">
        <f t="shared" ca="1" si="32"/>
        <v>#NAME?</v>
      </c>
      <c r="W876" s="7"/>
      <c r="X876" s="7"/>
      <c r="Y876" s="31" t="s">
        <v>279</v>
      </c>
      <c r="Z876" s="32"/>
      <c r="AA876" s="33">
        <v>44879</v>
      </c>
      <c r="AB876" s="34">
        <v>49075100006441</v>
      </c>
      <c r="AC876" s="32"/>
      <c r="AD876" s="32"/>
      <c r="AE876" s="32">
        <v>119680.47</v>
      </c>
      <c r="AF876" s="32">
        <v>102763.73</v>
      </c>
      <c r="AG876" s="32">
        <v>97885.87</v>
      </c>
      <c r="AH876" s="32">
        <v>98175.52</v>
      </c>
      <c r="AI876" s="32">
        <v>102305.34</v>
      </c>
      <c r="AJ876" s="32">
        <v>87335.75</v>
      </c>
      <c r="AK876" s="32">
        <v>83184.679999999993</v>
      </c>
      <c r="AL876" s="32">
        <v>85646.080000000002</v>
      </c>
      <c r="AM876" s="32">
        <v>85868.25</v>
      </c>
      <c r="AN876" s="32">
        <v>8182.97</v>
      </c>
      <c r="AO876" s="32">
        <v>8255.6200000000008</v>
      </c>
      <c r="AP876" s="32">
        <v>37.119999999999997</v>
      </c>
      <c r="AQ876" s="32">
        <v>2750.49</v>
      </c>
      <c r="AR876" s="32">
        <v>18.32</v>
      </c>
      <c r="AS876" s="32">
        <v>3294.62</v>
      </c>
      <c r="AT876" s="32">
        <v>3322.39</v>
      </c>
      <c r="AU876" s="32">
        <v>18.32</v>
      </c>
      <c r="AV876" s="32">
        <v>1924.52</v>
      </c>
      <c r="AW876" s="32">
        <v>18.37</v>
      </c>
      <c r="AX876" s="32">
        <v>18.37</v>
      </c>
      <c r="AY876" s="32">
        <v>201.82</v>
      </c>
      <c r="AZ876" s="32">
        <v>1005.27</v>
      </c>
      <c r="BA876" s="32">
        <v>1191</v>
      </c>
      <c r="BB876" s="32">
        <v>1712.39</v>
      </c>
      <c r="BC876" s="32">
        <v>1699.22</v>
      </c>
      <c r="BD876" s="32">
        <v>1898.95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42" t="s">
        <v>2944</v>
      </c>
      <c r="C877" s="46" t="s">
        <v>2945</v>
      </c>
      <c r="D877" s="7" t="s">
        <v>159</v>
      </c>
      <c r="E877" s="7" t="s">
        <v>32</v>
      </c>
      <c r="F877" s="7" t="s">
        <v>160</v>
      </c>
      <c r="G877" s="7" t="e">
        <f t="shared" ca="1" si="31"/>
        <v>#NAME?</v>
      </c>
      <c r="H877" s="26" t="s">
        <v>161</v>
      </c>
      <c r="I877" s="26" t="s">
        <v>24</v>
      </c>
      <c r="J877" s="7" t="str">
        <f t="shared" si="36"/>
        <v>Não</v>
      </c>
      <c r="K877" s="27">
        <v>45230</v>
      </c>
      <c r="L877" s="27">
        <v>45504</v>
      </c>
      <c r="M877" s="7" t="s">
        <v>98</v>
      </c>
      <c r="N877" s="28">
        <v>1.2E-2</v>
      </c>
      <c r="O877" s="7" t="s">
        <v>99</v>
      </c>
      <c r="P877" s="29">
        <v>0.1</v>
      </c>
      <c r="Q877" s="30"/>
      <c r="R877" s="30" t="s">
        <v>837</v>
      </c>
      <c r="S877" s="7" t="s">
        <v>163</v>
      </c>
      <c r="T877" s="7" t="s">
        <v>2946</v>
      </c>
      <c r="U877" s="7" t="s">
        <v>32</v>
      </c>
      <c r="V877" s="26" t="e">
        <f t="shared" ca="1" si="32"/>
        <v>#NAME?</v>
      </c>
      <c r="W877" s="7"/>
      <c r="X877" s="7"/>
      <c r="Y877" s="31" t="s">
        <v>279</v>
      </c>
      <c r="Z877" s="32"/>
      <c r="AA877" s="33">
        <v>45230</v>
      </c>
      <c r="AB877" s="34">
        <v>49075100012830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>
        <v>0</v>
      </c>
      <c r="AP877" s="32">
        <v>17527.810000000001</v>
      </c>
      <c r="AQ877" s="32">
        <v>67908.850000000006</v>
      </c>
      <c r="AR877" s="32">
        <v>67865.259999999995</v>
      </c>
      <c r="AS877" s="32">
        <v>68473.850000000006</v>
      </c>
      <c r="AT877" s="32">
        <v>67105.66</v>
      </c>
      <c r="AU877" s="32">
        <v>100413.4</v>
      </c>
      <c r="AV877" s="32">
        <v>67230.759999999995</v>
      </c>
      <c r="AW877" s="32">
        <v>67417.53</v>
      </c>
      <c r="AX877" s="32">
        <v>67929.03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14" t="s">
        <v>2947</v>
      </c>
      <c r="C878" s="4" t="s">
        <v>2948</v>
      </c>
      <c r="D878" s="7" t="s">
        <v>18</v>
      </c>
      <c r="E878" s="7" t="s">
        <v>32</v>
      </c>
      <c r="F878" s="7" t="s">
        <v>409</v>
      </c>
      <c r="G878" s="7" t="e">
        <f t="shared" ca="1" si="31"/>
        <v>#NAME?</v>
      </c>
      <c r="H878" s="26" t="s">
        <v>170</v>
      </c>
      <c r="I878" s="26" t="s">
        <v>24</v>
      </c>
      <c r="J878" s="7" t="str">
        <f t="shared" si="36"/>
        <v>Não</v>
      </c>
      <c r="K878" s="27">
        <v>44973</v>
      </c>
      <c r="L878" s="7"/>
      <c r="M878" s="7" t="s">
        <v>281</v>
      </c>
      <c r="N878" s="28">
        <v>2.5000000000000001E-2</v>
      </c>
      <c r="O878" s="7" t="s">
        <v>201</v>
      </c>
      <c r="P878" s="29">
        <v>0.2</v>
      </c>
      <c r="Q878" s="30"/>
      <c r="R878" s="30"/>
      <c r="S878" s="7" t="s">
        <v>163</v>
      </c>
      <c r="T878" s="4" t="s">
        <v>2949</v>
      </c>
      <c r="U878" s="7" t="s">
        <v>32</v>
      </c>
      <c r="V878" s="26" t="e">
        <f t="shared" ca="1" si="32"/>
        <v>#NAME?</v>
      </c>
      <c r="W878" s="7"/>
      <c r="X878" s="7"/>
      <c r="Y878" s="31" t="s">
        <v>165</v>
      </c>
      <c r="Z878" s="32"/>
      <c r="AA878" s="33">
        <v>44973</v>
      </c>
      <c r="AB878" s="34">
        <v>49075100009724</v>
      </c>
      <c r="AC878" s="32"/>
      <c r="AD878" s="32"/>
      <c r="AE878" s="32"/>
      <c r="AF878" s="32">
        <v>0</v>
      </c>
      <c r="AG878" s="32">
        <v>0</v>
      </c>
      <c r="AH878" s="32">
        <v>452250.65</v>
      </c>
      <c r="AI878" s="32">
        <v>448793.99</v>
      </c>
      <c r="AJ878" s="32">
        <v>468483.92</v>
      </c>
      <c r="AK878" s="32">
        <v>507653.15</v>
      </c>
      <c r="AL878" s="32">
        <v>534109.97</v>
      </c>
      <c r="AM878" s="32">
        <v>510876.26</v>
      </c>
      <c r="AN878" s="32">
        <v>509020.56</v>
      </c>
      <c r="AO878" s="32">
        <v>455605.43</v>
      </c>
      <c r="AP878" s="32">
        <v>489699.46</v>
      </c>
      <c r="AQ878" s="32">
        <v>513079.42</v>
      </c>
      <c r="AR878" s="32">
        <v>477677.57</v>
      </c>
      <c r="AS878" s="32">
        <v>484364.28</v>
      </c>
      <c r="AT878" s="32">
        <v>493164.06</v>
      </c>
      <c r="AU878" s="32">
        <v>473624.31</v>
      </c>
      <c r="AV878" s="32">
        <v>458234.4</v>
      </c>
      <c r="AW878" s="32">
        <v>407932.2</v>
      </c>
      <c r="AX878" s="32">
        <v>419132.5</v>
      </c>
      <c r="AY878" s="32">
        <v>428729.85</v>
      </c>
      <c r="AZ878" s="32">
        <v>420684.74</v>
      </c>
      <c r="BA878" s="32">
        <v>401101.99</v>
      </c>
      <c r="BB878" s="32">
        <v>385918.78</v>
      </c>
      <c r="BC878" s="32">
        <v>339972.39</v>
      </c>
      <c r="BD878" s="32">
        <v>350298.22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2950</v>
      </c>
      <c r="C879" s="4" t="s">
        <v>2951</v>
      </c>
      <c r="D879" s="7" t="s">
        <v>18</v>
      </c>
      <c r="E879" s="7" t="s">
        <v>42</v>
      </c>
      <c r="F879" s="7" t="s">
        <v>52</v>
      </c>
      <c r="G879" s="7" t="e">
        <f t="shared" ca="1" si="31"/>
        <v>#NAME?</v>
      </c>
      <c r="H879" s="26" t="s">
        <v>161</v>
      </c>
      <c r="I879" s="26" t="s">
        <v>24</v>
      </c>
      <c r="J879" s="7" t="str">
        <f t="shared" si="36"/>
        <v>Não</v>
      </c>
      <c r="K879" s="27">
        <v>44999</v>
      </c>
      <c r="L879" s="79">
        <v>45621</v>
      </c>
      <c r="M879" s="7" t="s">
        <v>23</v>
      </c>
      <c r="N879" s="28">
        <v>0.01</v>
      </c>
      <c r="O879" s="7" t="s">
        <v>24</v>
      </c>
      <c r="P879" s="29">
        <v>0</v>
      </c>
      <c r="Q879" s="30"/>
      <c r="R879" s="30"/>
      <c r="S879" s="7" t="s">
        <v>163</v>
      </c>
      <c r="T879" s="7" t="s">
        <v>2952</v>
      </c>
      <c r="U879" s="7" t="s">
        <v>230</v>
      </c>
      <c r="V879" s="26" t="e">
        <f t="shared" ca="1" si="32"/>
        <v>#NAME?</v>
      </c>
      <c r="W879" s="7"/>
      <c r="X879" s="7"/>
      <c r="Y879" s="31" t="s">
        <v>279</v>
      </c>
      <c r="Z879" s="32"/>
      <c r="AA879" s="33">
        <v>44999</v>
      </c>
      <c r="AB879" s="34">
        <v>49075100008752</v>
      </c>
      <c r="AC879" s="32"/>
      <c r="AD879" s="32"/>
      <c r="AE879" s="32"/>
      <c r="AF879" s="32">
        <v>0</v>
      </c>
      <c r="AG879" s="32">
        <v>0</v>
      </c>
      <c r="AH879" s="32">
        <v>62447.48</v>
      </c>
      <c r="AI879" s="32">
        <v>62942.91</v>
      </c>
      <c r="AJ879" s="32">
        <v>63991.85</v>
      </c>
      <c r="AK879" s="32">
        <v>64634.52</v>
      </c>
      <c r="AL879" s="32">
        <v>80567.8</v>
      </c>
      <c r="AM879" s="32">
        <v>105473.89</v>
      </c>
      <c r="AN879" s="32">
        <v>110320</v>
      </c>
      <c r="AO879" s="32">
        <v>111815.67</v>
      </c>
      <c r="AP879" s="32">
        <v>77587.7</v>
      </c>
      <c r="AQ879" s="32">
        <v>116259.59</v>
      </c>
      <c r="AR879" s="32">
        <v>118070.07</v>
      </c>
      <c r="AS879" s="32">
        <v>107765.73</v>
      </c>
      <c r="AT879" s="32">
        <v>103594.28</v>
      </c>
      <c r="AU879" s="32">
        <v>59743.94</v>
      </c>
      <c r="AV879" s="32">
        <v>59984.79</v>
      </c>
      <c r="AW879" s="32">
        <v>60083.86</v>
      </c>
      <c r="AX879" s="32">
        <v>60514.71</v>
      </c>
      <c r="AY879" s="32">
        <v>60905.440000000002</v>
      </c>
      <c r="AZ879" s="32">
        <v>61350.7</v>
      </c>
      <c r="BA879" s="32">
        <v>18403.79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14" t="s">
        <v>2953</v>
      </c>
      <c r="C880" s="4" t="s">
        <v>2954</v>
      </c>
      <c r="D880" s="7" t="s">
        <v>18</v>
      </c>
      <c r="E880" s="7" t="s">
        <v>42</v>
      </c>
      <c r="F880" s="7" t="s">
        <v>52</v>
      </c>
      <c r="G880" s="7" t="e">
        <f t="shared" ca="1" si="31"/>
        <v>#NAME?</v>
      </c>
      <c r="H880" s="26" t="s">
        <v>170</v>
      </c>
      <c r="I880" s="26" t="s">
        <v>24</v>
      </c>
      <c r="J880" s="7" t="str">
        <f t="shared" si="36"/>
        <v>Não</v>
      </c>
      <c r="K880" s="27">
        <v>45560</v>
      </c>
      <c r="L880" s="7"/>
      <c r="M880" s="7" t="s">
        <v>23</v>
      </c>
      <c r="N880" s="28">
        <v>1.2E-2</v>
      </c>
      <c r="O880" s="7" t="s">
        <v>24</v>
      </c>
      <c r="P880" s="29">
        <v>0</v>
      </c>
      <c r="Q880" s="30"/>
      <c r="R880" s="30"/>
      <c r="S880" s="7" t="s">
        <v>163</v>
      </c>
      <c r="T880" s="7" t="s">
        <v>2952</v>
      </c>
      <c r="U880" s="7" t="s">
        <v>42</v>
      </c>
      <c r="V880" s="26" t="e">
        <f t="shared" ca="1" si="32"/>
        <v>#NAME?</v>
      </c>
      <c r="W880" s="7"/>
      <c r="X880" s="7" t="s">
        <v>26</v>
      </c>
      <c r="Y880" s="31"/>
      <c r="Z880" s="32"/>
      <c r="AA880" s="32"/>
      <c r="AB880" s="34">
        <v>49075100015953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>
        <v>0</v>
      </c>
      <c r="BA880" s="32">
        <v>70502.679999999993</v>
      </c>
      <c r="BB880" s="32">
        <v>94720.47</v>
      </c>
      <c r="BC880" s="32">
        <v>100652.8</v>
      </c>
      <c r="BD880" s="32">
        <v>101680.31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2955</v>
      </c>
      <c r="C881" s="4" t="s">
        <v>2956</v>
      </c>
      <c r="D881" s="7" t="s">
        <v>159</v>
      </c>
      <c r="E881" s="7" t="s">
        <v>32</v>
      </c>
      <c r="F881" s="7" t="s">
        <v>2024</v>
      </c>
      <c r="G881" s="7" t="e">
        <f t="shared" ca="1" si="31"/>
        <v>#NAME?</v>
      </c>
      <c r="H881" s="26" t="s">
        <v>179</v>
      </c>
      <c r="I881" s="26" t="s">
        <v>180</v>
      </c>
      <c r="J881" s="7" t="str">
        <f t="shared" si="36"/>
        <v>Não</v>
      </c>
      <c r="K881" s="27">
        <v>44973</v>
      </c>
      <c r="L881" s="7"/>
      <c r="M881" s="7" t="s">
        <v>284</v>
      </c>
      <c r="N881" s="28">
        <v>8.0000000000000002E-3</v>
      </c>
      <c r="O881" s="7" t="s">
        <v>285</v>
      </c>
      <c r="P881" s="29">
        <v>0.1</v>
      </c>
      <c r="Q881" s="30"/>
      <c r="R881" s="30"/>
      <c r="S881" s="7" t="s">
        <v>163</v>
      </c>
      <c r="T881" s="7" t="s">
        <v>2957</v>
      </c>
      <c r="U881" s="7" t="s">
        <v>32</v>
      </c>
      <c r="V881" s="26" t="e">
        <f t="shared" ca="1" si="32"/>
        <v>#NAME?</v>
      </c>
      <c r="W881" s="7"/>
      <c r="X881" s="7"/>
      <c r="Y881" s="31" t="s">
        <v>165</v>
      </c>
      <c r="Z881" s="32"/>
      <c r="AA881" s="33">
        <v>44973</v>
      </c>
      <c r="AB881" s="34">
        <v>49075100012067</v>
      </c>
      <c r="AC881" s="32"/>
      <c r="AD881" s="32"/>
      <c r="AE881" s="32"/>
      <c r="AF881" s="32">
        <v>0</v>
      </c>
      <c r="AG881" s="32">
        <v>0</v>
      </c>
      <c r="AH881" s="32">
        <v>0</v>
      </c>
      <c r="AI881" s="32">
        <v>289978.59000000003</v>
      </c>
      <c r="AJ881" s="32">
        <v>306493.43</v>
      </c>
      <c r="AK881" s="32">
        <v>328944.06</v>
      </c>
      <c r="AL881" s="32">
        <v>341722.93</v>
      </c>
      <c r="AM881" s="32">
        <v>348232.2</v>
      </c>
      <c r="AN881" s="32">
        <v>353899.78</v>
      </c>
      <c r="AO881" s="32">
        <v>350742.28</v>
      </c>
      <c r="AP881" s="32">
        <v>357997.75</v>
      </c>
      <c r="AQ881" s="32">
        <v>366779.82</v>
      </c>
      <c r="AR881" s="32">
        <v>366822.72</v>
      </c>
      <c r="AS881" s="32">
        <v>374204.45</v>
      </c>
      <c r="AT881" s="32">
        <v>377147.44</v>
      </c>
      <c r="AU881" s="32">
        <v>372068.96</v>
      </c>
      <c r="AV881" s="32">
        <v>370458.7</v>
      </c>
      <c r="AW881" s="32">
        <v>367939.9</v>
      </c>
      <c r="AX881" s="32">
        <v>372067.9</v>
      </c>
      <c r="AY881" s="32">
        <v>4.8</v>
      </c>
      <c r="AZ881" s="32">
        <v>4.8</v>
      </c>
      <c r="BA881" s="32">
        <v>0</v>
      </c>
      <c r="BB881" s="32">
        <v>0</v>
      </c>
      <c r="BC881" s="32">
        <v>0.71</v>
      </c>
      <c r="BD881" s="32">
        <v>0.71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3" t="s">
        <v>2958</v>
      </c>
      <c r="C882" s="4" t="s">
        <v>2959</v>
      </c>
      <c r="D882" s="7" t="s">
        <v>18</v>
      </c>
      <c r="E882" s="7" t="s">
        <v>19</v>
      </c>
      <c r="F882" s="7" t="s">
        <v>72</v>
      </c>
      <c r="G882" s="7" t="e">
        <f t="shared" ca="1" si="31"/>
        <v>#NAME?</v>
      </c>
      <c r="H882" s="26" t="s">
        <v>170</v>
      </c>
      <c r="I882" s="26" t="s">
        <v>24</v>
      </c>
      <c r="J882" s="7" t="str">
        <f t="shared" si="36"/>
        <v>Não</v>
      </c>
      <c r="K882" s="27">
        <v>45096</v>
      </c>
      <c r="L882" s="27"/>
      <c r="M882" s="7" t="s">
        <v>23</v>
      </c>
      <c r="N882" s="28">
        <v>1.2E-2</v>
      </c>
      <c r="O882" s="7" t="s">
        <v>24</v>
      </c>
      <c r="P882" s="29">
        <v>0</v>
      </c>
      <c r="Q882" s="30"/>
      <c r="R882" s="30"/>
      <c r="S882" s="7" t="s">
        <v>163</v>
      </c>
      <c r="T882" s="7" t="s">
        <v>2960</v>
      </c>
      <c r="U882" s="7" t="s">
        <v>77</v>
      </c>
      <c r="V882" s="26" t="e">
        <f t="shared" ca="1" si="32"/>
        <v>#NAME?</v>
      </c>
      <c r="W882" s="7"/>
      <c r="X882" s="7"/>
      <c r="Y882" s="31" t="s">
        <v>279</v>
      </c>
      <c r="Z882" s="32"/>
      <c r="AA882" s="33">
        <v>45096</v>
      </c>
      <c r="AB882" s="34">
        <v>49075100006717</v>
      </c>
      <c r="AC882" s="32"/>
      <c r="AD882" s="32"/>
      <c r="AE882" s="32"/>
      <c r="AF882" s="32"/>
      <c r="AG882" s="32"/>
      <c r="AH882" s="32"/>
      <c r="AI882" s="32">
        <v>0</v>
      </c>
      <c r="AJ882" s="32">
        <v>98581.04</v>
      </c>
      <c r="AK882" s="32">
        <v>111588.77</v>
      </c>
      <c r="AL882" s="32">
        <v>112674.22</v>
      </c>
      <c r="AM882" s="32">
        <v>113054.22</v>
      </c>
      <c r="AN882" s="32">
        <v>113905.94</v>
      </c>
      <c r="AO882" s="32">
        <v>114841.84</v>
      </c>
      <c r="AP882" s="32">
        <v>115658.22</v>
      </c>
      <c r="AQ882" s="32">
        <v>116571.81</v>
      </c>
      <c r="AR882" s="32">
        <v>117482.91</v>
      </c>
      <c r="AS882" s="32">
        <v>116711.03</v>
      </c>
      <c r="AT882" s="32">
        <v>115044.75</v>
      </c>
      <c r="AU882" s="32">
        <v>114847.27</v>
      </c>
      <c r="AV882" s="32">
        <v>115730</v>
      </c>
      <c r="AW882" s="32">
        <v>116620.2</v>
      </c>
      <c r="AX882" s="32">
        <v>117539.6</v>
      </c>
      <c r="AY882" s="32">
        <v>114233.78</v>
      </c>
      <c r="AZ882" s="32">
        <v>107854.04</v>
      </c>
      <c r="BA882" s="32">
        <v>98459.56</v>
      </c>
      <c r="BB882" s="32">
        <v>99194.240000000005</v>
      </c>
      <c r="BC882" s="32">
        <v>99830.12</v>
      </c>
      <c r="BD882" s="32">
        <v>100723.48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3" t="s">
        <v>2961</v>
      </c>
      <c r="C883" s="4" t="s">
        <v>2962</v>
      </c>
      <c r="D883" s="7" t="s">
        <v>18</v>
      </c>
      <c r="E883" s="7" t="s">
        <v>42</v>
      </c>
      <c r="F883" s="7" t="s">
        <v>90</v>
      </c>
      <c r="G883" s="7" t="e">
        <f t="shared" ca="1" si="31"/>
        <v>#NAME?</v>
      </c>
      <c r="H883" s="26" t="s">
        <v>170</v>
      </c>
      <c r="I883" s="26" t="s">
        <v>24</v>
      </c>
      <c r="J883" s="7" t="str">
        <f t="shared" si="36"/>
        <v>Não</v>
      </c>
      <c r="K883" s="27">
        <v>45520</v>
      </c>
      <c r="L883" s="7"/>
      <c r="M883" s="7" t="s">
        <v>284</v>
      </c>
      <c r="N883" s="28">
        <v>8.0000000000000002E-3</v>
      </c>
      <c r="O883" s="7" t="s">
        <v>285</v>
      </c>
      <c r="P883" s="29">
        <v>0.1</v>
      </c>
      <c r="Q883" s="94"/>
      <c r="R883" s="94"/>
      <c r="S883" s="7" t="s">
        <v>163</v>
      </c>
      <c r="T883" s="7" t="s">
        <v>2963</v>
      </c>
      <c r="U883" s="7" t="s">
        <v>42</v>
      </c>
      <c r="V883" s="26" t="e">
        <f t="shared" ca="1" si="32"/>
        <v>#NAME?</v>
      </c>
      <c r="W883" s="7"/>
      <c r="X883" s="7" t="s">
        <v>26</v>
      </c>
      <c r="Y883" s="31" t="s">
        <v>165</v>
      </c>
      <c r="Z883" s="32"/>
      <c r="AA883" s="32"/>
      <c r="AB883" s="34">
        <v>49075100015554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>
        <v>49889.84</v>
      </c>
      <c r="AZ883" s="32">
        <v>49077.47</v>
      </c>
      <c r="BA883" s="32">
        <v>73776.649999999994</v>
      </c>
      <c r="BB883" s="32">
        <v>72956.41</v>
      </c>
      <c r="BC883" s="32">
        <v>73187.17</v>
      </c>
      <c r="BD883" s="32">
        <v>72886.42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2964</v>
      </c>
      <c r="C884" s="4" t="s">
        <v>2965</v>
      </c>
      <c r="D884" s="7" t="s">
        <v>18</v>
      </c>
      <c r="E884" s="7" t="s">
        <v>42</v>
      </c>
      <c r="F884" s="7" t="s">
        <v>90</v>
      </c>
      <c r="G884" s="7" t="e">
        <f t="shared" ca="1" si="31"/>
        <v>#NAME?</v>
      </c>
      <c r="H884" s="26" t="s">
        <v>170</v>
      </c>
      <c r="I884" s="26" t="s">
        <v>24</v>
      </c>
      <c r="J884" s="7" t="str">
        <f t="shared" si="36"/>
        <v>Não</v>
      </c>
      <c r="K884" s="27">
        <v>44979</v>
      </c>
      <c r="L884" s="7"/>
      <c r="M884" s="7" t="s">
        <v>23</v>
      </c>
      <c r="N884" s="28">
        <v>1.2E-2</v>
      </c>
      <c r="O884" s="7" t="s">
        <v>24</v>
      </c>
      <c r="P884" s="29">
        <v>0</v>
      </c>
      <c r="Q884" s="94"/>
      <c r="R884" s="94"/>
      <c r="S884" s="7" t="s">
        <v>163</v>
      </c>
      <c r="T884" s="7" t="s">
        <v>2963</v>
      </c>
      <c r="U884" s="7" t="s">
        <v>42</v>
      </c>
      <c r="V884" s="26" t="e">
        <f t="shared" ca="1" si="32"/>
        <v>#NAME?</v>
      </c>
      <c r="W884" s="7"/>
      <c r="X884" s="7"/>
      <c r="Y884" s="31" t="s">
        <v>165</v>
      </c>
      <c r="Z884" s="32"/>
      <c r="AA884" s="33">
        <v>44979</v>
      </c>
      <c r="AB884" s="34">
        <v>49075100006474</v>
      </c>
      <c r="AC884" s="32"/>
      <c r="AD884" s="32"/>
      <c r="AE884" s="32"/>
      <c r="AF884" s="32"/>
      <c r="AG884" s="32">
        <v>473873.6</v>
      </c>
      <c r="AH884" s="32">
        <v>481691.48</v>
      </c>
      <c r="AI884" s="32">
        <v>485613.74</v>
      </c>
      <c r="AJ884" s="32">
        <v>493663.84</v>
      </c>
      <c r="AK884" s="32">
        <v>500079.13</v>
      </c>
      <c r="AL884" s="32">
        <v>503634.65</v>
      </c>
      <c r="AM884" s="32">
        <v>506892.03</v>
      </c>
      <c r="AN884" s="32">
        <v>505887.98</v>
      </c>
      <c r="AO884" s="32">
        <v>509208.33</v>
      </c>
      <c r="AP884" s="32">
        <v>511261.68</v>
      </c>
      <c r="AQ884" s="32">
        <v>517830.29</v>
      </c>
      <c r="AR884" s="32">
        <v>520086.43</v>
      </c>
      <c r="AS884" s="32">
        <v>523896.73</v>
      </c>
      <c r="AT884" s="32">
        <v>525434.06999999995</v>
      </c>
      <c r="AU884" s="32">
        <v>521989.28</v>
      </c>
      <c r="AV884" s="32">
        <v>525225.69999999995</v>
      </c>
      <c r="AW884" s="32">
        <v>528962.30000000005</v>
      </c>
      <c r="AX884" s="32">
        <v>533792.5</v>
      </c>
      <c r="AY884" s="32">
        <v>542099.65</v>
      </c>
      <c r="AZ884" s="32">
        <v>545481.4</v>
      </c>
      <c r="BA884" s="32">
        <v>624926.31999999995</v>
      </c>
      <c r="BB884" s="32">
        <v>629710.76</v>
      </c>
      <c r="BC884" s="32">
        <v>634744.94999999995</v>
      </c>
      <c r="BD884" s="32">
        <v>640905.38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2966</v>
      </c>
      <c r="C885" s="4" t="s">
        <v>2967</v>
      </c>
      <c r="D885" s="7" t="s">
        <v>159</v>
      </c>
      <c r="E885" s="7" t="s">
        <v>32</v>
      </c>
      <c r="F885" s="7" t="s">
        <v>545</v>
      </c>
      <c r="G885" s="7" t="e">
        <f t="shared" ca="1" si="31"/>
        <v>#NAME?</v>
      </c>
      <c r="H885" s="26" t="s">
        <v>161</v>
      </c>
      <c r="I885" s="26" t="s">
        <v>24</v>
      </c>
      <c r="J885" s="7" t="str">
        <f t="shared" si="36"/>
        <v>Não</v>
      </c>
      <c r="K885" s="27">
        <v>45168</v>
      </c>
      <c r="L885" s="27">
        <v>45510</v>
      </c>
      <c r="M885" s="7" t="s">
        <v>393</v>
      </c>
      <c r="N885" s="28">
        <v>5.0000000000000001E-3</v>
      </c>
      <c r="O885" s="7" t="s">
        <v>24</v>
      </c>
      <c r="P885" s="29">
        <v>0</v>
      </c>
      <c r="Q885" s="94"/>
      <c r="R885" s="30" t="s">
        <v>837</v>
      </c>
      <c r="S885" s="7" t="s">
        <v>163</v>
      </c>
      <c r="T885" s="7" t="s">
        <v>2968</v>
      </c>
      <c r="U885" s="7" t="s">
        <v>32</v>
      </c>
      <c r="V885" s="26" t="e">
        <f t="shared" ca="1" si="32"/>
        <v>#NAME?</v>
      </c>
      <c r="W885" s="7"/>
      <c r="X885" s="7"/>
      <c r="Y885" s="31" t="s">
        <v>279</v>
      </c>
      <c r="Z885" s="32"/>
      <c r="AA885" s="33">
        <v>45168</v>
      </c>
      <c r="AB885" s="34">
        <v>49075100006105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>
        <v>1967966.43</v>
      </c>
      <c r="AN885" s="32">
        <v>1988281</v>
      </c>
      <c r="AO885" s="32">
        <v>3881924.48</v>
      </c>
      <c r="AP885" s="32">
        <v>3904486.3</v>
      </c>
      <c r="AQ885" s="32">
        <v>3938265.36</v>
      </c>
      <c r="AR885" s="32">
        <v>3974332.28</v>
      </c>
      <c r="AS885" s="32">
        <v>4004896.65</v>
      </c>
      <c r="AT885" s="32">
        <v>4039125.48</v>
      </c>
      <c r="AU885" s="32">
        <v>4073871.85</v>
      </c>
      <c r="AV885" s="32">
        <v>4106159</v>
      </c>
      <c r="AW885" s="32">
        <v>4136869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14" t="s">
        <v>2969</v>
      </c>
      <c r="C886" s="4" t="s">
        <v>2970</v>
      </c>
      <c r="D886" s="7" t="s">
        <v>18</v>
      </c>
      <c r="E886" s="7" t="s">
        <v>32</v>
      </c>
      <c r="F886" s="7" t="s">
        <v>220</v>
      </c>
      <c r="G886" s="7" t="e">
        <f t="shared" ca="1" si="31"/>
        <v>#NAME?</v>
      </c>
      <c r="H886" s="26" t="s">
        <v>179</v>
      </c>
      <c r="I886" s="26" t="s">
        <v>180</v>
      </c>
      <c r="J886" s="7" t="str">
        <f t="shared" si="36"/>
        <v>Não</v>
      </c>
      <c r="K886" s="27">
        <v>45163</v>
      </c>
      <c r="L886" s="27"/>
      <c r="M886" s="7" t="s">
        <v>521</v>
      </c>
      <c r="N886" s="28">
        <v>5.0000000000000001E-3</v>
      </c>
      <c r="O886" s="7" t="s">
        <v>24</v>
      </c>
      <c r="P886" s="29">
        <v>0</v>
      </c>
      <c r="Q886" s="30"/>
      <c r="R886" s="144" t="s">
        <v>2971</v>
      </c>
      <c r="S886" s="7" t="s">
        <v>207</v>
      </c>
      <c r="T886" s="7" t="s">
        <v>2972</v>
      </c>
      <c r="U886" s="7" t="s">
        <v>32</v>
      </c>
      <c r="V886" s="26" t="e">
        <f t="shared" ca="1" si="32"/>
        <v>#NAME?</v>
      </c>
      <c r="W886" s="7"/>
      <c r="X886" s="7"/>
      <c r="Y886" s="31" t="s">
        <v>489</v>
      </c>
      <c r="Z886" s="32"/>
      <c r="AA886" s="33">
        <v>45163</v>
      </c>
      <c r="AB886" s="34">
        <v>49075100012075</v>
      </c>
      <c r="AC886" s="32"/>
      <c r="AD886" s="32"/>
      <c r="AE886" s="32"/>
      <c r="AF886" s="32">
        <v>0</v>
      </c>
      <c r="AG886" s="32">
        <v>0</v>
      </c>
      <c r="AH886" s="32">
        <v>0</v>
      </c>
      <c r="AI886" s="32">
        <v>0</v>
      </c>
      <c r="AJ886" s="32">
        <v>0</v>
      </c>
      <c r="AK886" s="32">
        <v>0</v>
      </c>
      <c r="AL886" s="32">
        <v>0</v>
      </c>
      <c r="AM886" s="32">
        <v>0</v>
      </c>
      <c r="AN886" s="32">
        <v>0</v>
      </c>
      <c r="AO886" s="32">
        <v>0</v>
      </c>
      <c r="AP886" s="32">
        <v>0</v>
      </c>
      <c r="AQ886" s="32">
        <v>0</v>
      </c>
      <c r="AR886" s="32">
        <v>0</v>
      </c>
      <c r="AS886" s="32">
        <v>0</v>
      </c>
      <c r="AT886" s="32">
        <v>0</v>
      </c>
      <c r="AU886" s="32">
        <v>0</v>
      </c>
      <c r="AV886" s="32">
        <v>0</v>
      </c>
      <c r="AW886" s="32">
        <v>0</v>
      </c>
      <c r="AX886" s="32">
        <v>0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>
        <v>0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2973</v>
      </c>
      <c r="C887" s="4" t="s">
        <v>2974</v>
      </c>
      <c r="D887" s="7" t="s">
        <v>41</v>
      </c>
      <c r="E887" s="7" t="s">
        <v>42</v>
      </c>
      <c r="F887" s="7" t="s">
        <v>43</v>
      </c>
      <c r="G887" s="7" t="e">
        <f t="shared" ca="1" si="31"/>
        <v>#NAME?</v>
      </c>
      <c r="H887" s="26" t="s">
        <v>170</v>
      </c>
      <c r="I887" s="26" t="s">
        <v>24</v>
      </c>
      <c r="J887" s="7" t="str">
        <f t="shared" si="36"/>
        <v>Não</v>
      </c>
      <c r="K887" s="27">
        <v>45252</v>
      </c>
      <c r="L887" s="27"/>
      <c r="M887" s="7" t="s">
        <v>23</v>
      </c>
      <c r="N887" s="28">
        <v>0.01</v>
      </c>
      <c r="O887" s="7" t="s">
        <v>24</v>
      </c>
      <c r="P887" s="29">
        <v>0</v>
      </c>
      <c r="Q887" s="30"/>
      <c r="R887" s="144"/>
      <c r="S887" s="7" t="s">
        <v>163</v>
      </c>
      <c r="T887" s="7" t="s">
        <v>2975</v>
      </c>
      <c r="U887" s="7" t="s">
        <v>42</v>
      </c>
      <c r="V887" s="26" t="e">
        <f t="shared" ca="1" si="32"/>
        <v>#NAME?</v>
      </c>
      <c r="W887" s="7"/>
      <c r="X887" s="7"/>
      <c r="Y887" s="31" t="s">
        <v>165</v>
      </c>
      <c r="Z887" s="32"/>
      <c r="AA887" s="33">
        <v>45252</v>
      </c>
      <c r="AB887" s="34">
        <v>49075100012849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>
        <v>480118.49</v>
      </c>
      <c r="AQ887" s="32">
        <v>483878.05</v>
      </c>
      <c r="AR887" s="32">
        <v>487891.47</v>
      </c>
      <c r="AS887" s="32">
        <v>491356.64</v>
      </c>
      <c r="AT887" s="32">
        <v>494699.39</v>
      </c>
      <c r="AU887" s="32">
        <v>497748.6</v>
      </c>
      <c r="AV887" s="32">
        <v>501009.7</v>
      </c>
      <c r="AW887" s="32">
        <v>505061.2</v>
      </c>
      <c r="AX887" s="32">
        <v>726433.5</v>
      </c>
      <c r="AY887" s="32">
        <v>731133.86</v>
      </c>
      <c r="AZ887" s="32">
        <v>735417.95</v>
      </c>
      <c r="BA887" s="32">
        <v>741211.17</v>
      </c>
      <c r="BB887" s="32">
        <v>763643.68</v>
      </c>
      <c r="BC887" s="32">
        <v>611690.96</v>
      </c>
      <c r="BD887" s="32">
        <v>620108.84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14" t="s">
        <v>2976</v>
      </c>
      <c r="C888" s="4" t="s">
        <v>2977</v>
      </c>
      <c r="D888" s="7" t="s">
        <v>18</v>
      </c>
      <c r="E888" s="7" t="s">
        <v>42</v>
      </c>
      <c r="F888" s="7" t="s">
        <v>90</v>
      </c>
      <c r="G888" s="7" t="e">
        <f t="shared" ca="1" si="31"/>
        <v>#NAME?</v>
      </c>
      <c r="H888" s="26" t="s">
        <v>170</v>
      </c>
      <c r="I888" s="26" t="s">
        <v>24</v>
      </c>
      <c r="J888" s="7" t="str">
        <f t="shared" si="36"/>
        <v>Sim</v>
      </c>
      <c r="K888" s="27">
        <v>44945</v>
      </c>
      <c r="L888" s="7"/>
      <c r="M888" s="7" t="s">
        <v>23</v>
      </c>
      <c r="N888" s="28">
        <v>1.2E-2</v>
      </c>
      <c r="O888" s="7" t="s">
        <v>24</v>
      </c>
      <c r="P888" s="29">
        <v>0</v>
      </c>
      <c r="Q888" s="30" t="s">
        <v>2978</v>
      </c>
      <c r="R888" s="30"/>
      <c r="S888" s="7" t="s">
        <v>163</v>
      </c>
      <c r="T888" s="7" t="s">
        <v>2979</v>
      </c>
      <c r="U888" s="7" t="s">
        <v>42</v>
      </c>
      <c r="V888" s="26" t="e">
        <f t="shared" ca="1" si="32"/>
        <v>#NAME?</v>
      </c>
      <c r="W888" s="7"/>
      <c r="X888" s="7"/>
      <c r="Y888" s="31" t="s">
        <v>165</v>
      </c>
      <c r="Z888" s="32"/>
      <c r="AA888" s="33">
        <v>44945</v>
      </c>
      <c r="AB888" s="34">
        <v>49075100006482</v>
      </c>
      <c r="AC888" s="32"/>
      <c r="AD888" s="32"/>
      <c r="AE888" s="32"/>
      <c r="AF888" s="32">
        <v>788175.45</v>
      </c>
      <c r="AG888" s="32">
        <v>794794.76</v>
      </c>
      <c r="AH888" s="32">
        <v>803301.69</v>
      </c>
      <c r="AI888" s="32">
        <v>808932.47</v>
      </c>
      <c r="AJ888" s="32">
        <v>817587.84</v>
      </c>
      <c r="AK888" s="32">
        <v>824932.72</v>
      </c>
      <c r="AL888" s="32">
        <v>831994.21</v>
      </c>
      <c r="AM888" s="32">
        <v>840143.99</v>
      </c>
      <c r="AN888" s="32">
        <v>846924.5</v>
      </c>
      <c r="AO888" s="32">
        <v>854397.79</v>
      </c>
      <c r="AP888" s="32">
        <v>860467.18</v>
      </c>
      <c r="AQ888" s="32">
        <v>866851.66</v>
      </c>
      <c r="AR888" s="32">
        <v>867115.02</v>
      </c>
      <c r="AS888" s="32">
        <v>873789.21</v>
      </c>
      <c r="AT888" s="32">
        <v>880475.5</v>
      </c>
      <c r="AU888" s="32">
        <v>884553.95</v>
      </c>
      <c r="AV888" s="32">
        <v>890839.1</v>
      </c>
      <c r="AW888" s="32">
        <v>927297.1</v>
      </c>
      <c r="AX888" s="32">
        <v>934293</v>
      </c>
      <c r="AY888" s="32">
        <v>88238.51</v>
      </c>
      <c r="AZ888" s="32">
        <v>88232.56</v>
      </c>
      <c r="BA888" s="32">
        <v>89027.42</v>
      </c>
      <c r="BB888" s="32">
        <v>89681.7</v>
      </c>
      <c r="BC888" s="32">
        <v>120527.55</v>
      </c>
      <c r="BD888" s="32">
        <v>121729.61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40" t="s">
        <v>2980</v>
      </c>
      <c r="C889" s="41" t="s">
        <v>2981</v>
      </c>
      <c r="D889" s="7" t="s">
        <v>41</v>
      </c>
      <c r="E889" s="7" t="s">
        <v>42</v>
      </c>
      <c r="F889" s="7" t="s">
        <v>43</v>
      </c>
      <c r="G889" s="7" t="e">
        <f t="shared" ca="1" si="31"/>
        <v>#NAME?</v>
      </c>
      <c r="H889" s="26" t="s">
        <v>170</v>
      </c>
      <c r="I889" s="26" t="s">
        <v>24</v>
      </c>
      <c r="J889" s="7" t="str">
        <f t="shared" si="36"/>
        <v>Não</v>
      </c>
      <c r="K889" s="27">
        <v>45457</v>
      </c>
      <c r="L889" s="27"/>
      <c r="M889" s="7" t="s">
        <v>23</v>
      </c>
      <c r="N889" s="28">
        <v>1.2E-2</v>
      </c>
      <c r="O889" s="7" t="s">
        <v>24</v>
      </c>
      <c r="P889" s="29">
        <v>0</v>
      </c>
      <c r="Q889" s="30"/>
      <c r="R889" s="30"/>
      <c r="S889" s="7" t="s">
        <v>163</v>
      </c>
      <c r="T889" s="6" t="s">
        <v>2982</v>
      </c>
      <c r="U889" s="7" t="s">
        <v>42</v>
      </c>
      <c r="V889" s="26" t="e">
        <f t="shared" ca="1" si="32"/>
        <v>#NAME?</v>
      </c>
      <c r="W889" s="7"/>
      <c r="X889" s="7" t="s">
        <v>26</v>
      </c>
      <c r="Y889" s="31" t="s">
        <v>165</v>
      </c>
      <c r="Z889" s="32"/>
      <c r="AA889" s="33">
        <v>45457</v>
      </c>
      <c r="AB889" s="34">
        <v>49075100015155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>
        <v>314913.7</v>
      </c>
      <c r="AX889" s="32">
        <v>319047.40000000002</v>
      </c>
      <c r="AY889" s="32">
        <v>331479.13</v>
      </c>
      <c r="AZ889" s="32">
        <v>305005.90000000002</v>
      </c>
      <c r="BA889" s="32">
        <v>312171.53999999998</v>
      </c>
      <c r="BB889" s="32">
        <v>342960.67</v>
      </c>
      <c r="BC889" s="32">
        <v>306630.25</v>
      </c>
      <c r="BD889" s="32">
        <v>287863.39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40" t="s">
        <v>2980</v>
      </c>
      <c r="C890" s="41" t="s">
        <v>2983</v>
      </c>
      <c r="D890" s="7" t="s">
        <v>41</v>
      </c>
      <c r="E890" s="7" t="s">
        <v>42</v>
      </c>
      <c r="F890" s="7" t="s">
        <v>43</v>
      </c>
      <c r="G890" s="7" t="e">
        <f t="shared" ca="1" si="31"/>
        <v>#NAME?</v>
      </c>
      <c r="H890" s="26" t="s">
        <v>161</v>
      </c>
      <c r="I890" s="26" t="s">
        <v>24</v>
      </c>
      <c r="J890" s="7" t="str">
        <f t="shared" si="36"/>
        <v>Não</v>
      </c>
      <c r="K890" s="27">
        <v>45422</v>
      </c>
      <c r="L890" s="27">
        <v>45457</v>
      </c>
      <c r="M890" s="7" t="s">
        <v>23</v>
      </c>
      <c r="N890" s="28">
        <v>1.2E-2</v>
      </c>
      <c r="O890" s="7" t="s">
        <v>24</v>
      </c>
      <c r="P890" s="29">
        <v>0</v>
      </c>
      <c r="Q890" s="30"/>
      <c r="R890" s="30" t="s">
        <v>2984</v>
      </c>
      <c r="S890" s="7" t="s">
        <v>163</v>
      </c>
      <c r="T890" s="6" t="s">
        <v>2982</v>
      </c>
      <c r="U890" s="7" t="s">
        <v>42</v>
      </c>
      <c r="V890" s="26" t="e">
        <f t="shared" ca="1" si="32"/>
        <v>#NAME?</v>
      </c>
      <c r="W890" s="7"/>
      <c r="X890" s="7" t="s">
        <v>26</v>
      </c>
      <c r="Y890" s="31"/>
      <c r="Z890" s="32"/>
      <c r="AA890" s="33">
        <v>45422</v>
      </c>
      <c r="AB890" s="34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>
        <v>0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>
        <v>0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3" t="s">
        <v>2985</v>
      </c>
      <c r="C891" s="4" t="s">
        <v>2986</v>
      </c>
      <c r="D891" s="7" t="s">
        <v>18</v>
      </c>
      <c r="E891" s="7" t="s">
        <v>19</v>
      </c>
      <c r="F891" s="7" t="s">
        <v>20</v>
      </c>
      <c r="G891" s="7" t="e">
        <f t="shared" ca="1" si="31"/>
        <v>#NAME?</v>
      </c>
      <c r="H891" s="26" t="s">
        <v>179</v>
      </c>
      <c r="I891" s="26" t="s">
        <v>265</v>
      </c>
      <c r="J891" s="7" t="str">
        <f t="shared" si="36"/>
        <v>Não</v>
      </c>
      <c r="K891" s="27">
        <v>45029</v>
      </c>
      <c r="L891" s="7"/>
      <c r="M891" s="7" t="s">
        <v>23</v>
      </c>
      <c r="N891" s="28">
        <v>1.2E-2</v>
      </c>
      <c r="O891" s="7" t="s">
        <v>24</v>
      </c>
      <c r="P891" s="29">
        <v>0</v>
      </c>
      <c r="Q891" s="30"/>
      <c r="R891" s="30" t="s">
        <v>2987</v>
      </c>
      <c r="S891" s="7" t="s">
        <v>163</v>
      </c>
      <c r="T891" s="7" t="s">
        <v>2988</v>
      </c>
      <c r="U891" s="7" t="s">
        <v>77</v>
      </c>
      <c r="V891" s="26" t="e">
        <f t="shared" ca="1" si="32"/>
        <v>#NAME?</v>
      </c>
      <c r="W891" s="7"/>
      <c r="X891" s="7"/>
      <c r="Y891" s="31" t="s">
        <v>165</v>
      </c>
      <c r="Z891" s="32"/>
      <c r="AA891" s="33">
        <v>45029</v>
      </c>
      <c r="AB891" s="34">
        <v>49075100009023</v>
      </c>
      <c r="AC891" s="32"/>
      <c r="AD891" s="32"/>
      <c r="AE891" s="32"/>
      <c r="AF891" s="32"/>
      <c r="AG891" s="32"/>
      <c r="AH891" s="32">
        <v>0</v>
      </c>
      <c r="AI891" s="32">
        <v>134455.91</v>
      </c>
      <c r="AJ891" s="32">
        <v>76467.350000000006</v>
      </c>
      <c r="AK891" s="32">
        <v>82627.98</v>
      </c>
      <c r="AL891" s="32">
        <v>83258.8</v>
      </c>
      <c r="AM891" s="32">
        <v>90781.64</v>
      </c>
      <c r="AN891" s="32">
        <v>91587.3</v>
      </c>
      <c r="AO891" s="32">
        <v>92396.3</v>
      </c>
      <c r="AP891" s="32">
        <v>120183.45</v>
      </c>
      <c r="AQ891" s="32">
        <v>121206.67</v>
      </c>
      <c r="AR891" s="32">
        <v>122210.89</v>
      </c>
      <c r="AS891" s="32">
        <v>133178.72</v>
      </c>
      <c r="AT891" s="32">
        <v>134379.96</v>
      </c>
      <c r="AU891" s="32">
        <v>135558.38</v>
      </c>
      <c r="AV891" s="32">
        <v>1160</v>
      </c>
      <c r="AW891" s="32">
        <v>0</v>
      </c>
      <c r="AX891" s="32">
        <v>0</v>
      </c>
      <c r="AY891" s="32">
        <v>0</v>
      </c>
      <c r="AZ891" s="32">
        <v>0</v>
      </c>
      <c r="BA891" s="32">
        <v>0</v>
      </c>
      <c r="BB891" s="32">
        <v>0</v>
      </c>
      <c r="BC891" s="32">
        <v>0</v>
      </c>
      <c r="BD891" s="32">
        <v>0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3" t="s">
        <v>2989</v>
      </c>
      <c r="C892" s="4" t="s">
        <v>2990</v>
      </c>
      <c r="D892" s="7" t="s">
        <v>159</v>
      </c>
      <c r="E892" s="7" t="s">
        <v>32</v>
      </c>
      <c r="F892" s="7" t="s">
        <v>160</v>
      </c>
      <c r="G892" s="7" t="e">
        <f t="shared" ca="1" si="31"/>
        <v>#NAME?</v>
      </c>
      <c r="H892" s="26" t="s">
        <v>161</v>
      </c>
      <c r="I892" s="26" t="s">
        <v>24</v>
      </c>
      <c r="J892" s="7" t="str">
        <f t="shared" si="36"/>
        <v>Não</v>
      </c>
      <c r="K892" s="27">
        <v>45145</v>
      </c>
      <c r="L892" s="27">
        <v>45341</v>
      </c>
      <c r="M892" s="7" t="s">
        <v>98</v>
      </c>
      <c r="N892" s="28">
        <v>1.2E-2</v>
      </c>
      <c r="O892" s="7" t="s">
        <v>99</v>
      </c>
      <c r="P892" s="29">
        <v>0.1</v>
      </c>
      <c r="Q892" s="30"/>
      <c r="R892" s="30"/>
      <c r="S892" s="7" t="s">
        <v>163</v>
      </c>
      <c r="T892" s="7" t="s">
        <v>2991</v>
      </c>
      <c r="U892" s="7" t="s">
        <v>32</v>
      </c>
      <c r="V892" s="26" t="e">
        <f t="shared" ca="1" si="32"/>
        <v>#NAME?</v>
      </c>
      <c r="W892" s="7"/>
      <c r="X892" s="7"/>
      <c r="Y892" s="31"/>
      <c r="Z892" s="32"/>
      <c r="AA892" s="33">
        <v>45145</v>
      </c>
      <c r="AB892" s="34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>
        <v>847092.01</v>
      </c>
      <c r="AN892" s="32">
        <v>1054776.97</v>
      </c>
      <c r="AO892" s="32">
        <v>1054650.81</v>
      </c>
      <c r="AP892" s="32">
        <v>1072685.68</v>
      </c>
      <c r="AQ892" s="32">
        <v>1099271.98</v>
      </c>
      <c r="AR892" s="32">
        <v>1098794.75</v>
      </c>
      <c r="AS892" s="32">
        <v>0</v>
      </c>
      <c r="AT892" s="32">
        <v>0</v>
      </c>
      <c r="AU892" s="32">
        <v>0</v>
      </c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2" t="s">
        <v>2989</v>
      </c>
      <c r="C893" s="46" t="s">
        <v>2992</v>
      </c>
      <c r="D893" s="7" t="s">
        <v>159</v>
      </c>
      <c r="E893" s="7" t="s">
        <v>32</v>
      </c>
      <c r="F893" s="7" t="s">
        <v>160</v>
      </c>
      <c r="G893" s="7" t="e">
        <f t="shared" ca="1" si="31"/>
        <v>#NAME?</v>
      </c>
      <c r="H893" s="26" t="s">
        <v>179</v>
      </c>
      <c r="I893" s="26" t="s">
        <v>180</v>
      </c>
      <c r="J893" s="7" t="str">
        <f t="shared" si="36"/>
        <v>Não</v>
      </c>
      <c r="K893" s="27">
        <v>45187</v>
      </c>
      <c r="L893" s="7"/>
      <c r="M893" s="7" t="s">
        <v>248</v>
      </c>
      <c r="N893" s="28">
        <v>1.4E-2</v>
      </c>
      <c r="O893" s="7" t="s">
        <v>99</v>
      </c>
      <c r="P893" s="29">
        <v>0.1</v>
      </c>
      <c r="Q893" s="30"/>
      <c r="R893" s="30"/>
      <c r="S893" s="7" t="s">
        <v>163</v>
      </c>
      <c r="T893" s="7" t="s">
        <v>2991</v>
      </c>
      <c r="U893" s="7" t="s">
        <v>32</v>
      </c>
      <c r="V893" s="26" t="e">
        <f t="shared" ca="1" si="32"/>
        <v>#NAME?</v>
      </c>
      <c r="W893" s="7"/>
      <c r="X893" s="7"/>
      <c r="Y893" s="31" t="s">
        <v>165</v>
      </c>
      <c r="Z893" s="32"/>
      <c r="AA893" s="33">
        <v>45187</v>
      </c>
      <c r="AB893" s="34">
        <v>49075100012083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>
        <v>0</v>
      </c>
      <c r="AO893" s="32">
        <v>0</v>
      </c>
      <c r="AP893" s="32">
        <v>0</v>
      </c>
      <c r="AQ893" s="32">
        <v>0</v>
      </c>
      <c r="AR893" s="32">
        <v>0</v>
      </c>
      <c r="AS893" s="32">
        <v>0</v>
      </c>
      <c r="AT893" s="32">
        <v>0</v>
      </c>
      <c r="AU893" s="32">
        <v>0</v>
      </c>
      <c r="AV893" s="32">
        <v>0</v>
      </c>
      <c r="AW893" s="32">
        <v>0</v>
      </c>
      <c r="AX893" s="32">
        <v>0</v>
      </c>
      <c r="AY893" s="32">
        <v>0</v>
      </c>
      <c r="AZ893" s="32">
        <v>0</v>
      </c>
      <c r="BA893" s="32">
        <v>0</v>
      </c>
      <c r="BB893" s="32">
        <v>0</v>
      </c>
      <c r="BC893" s="32">
        <v>0</v>
      </c>
      <c r="BD893" s="32">
        <v>0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3" t="s">
        <v>2993</v>
      </c>
      <c r="C894" s="4" t="s">
        <v>2994</v>
      </c>
      <c r="D894" s="7" t="s">
        <v>18</v>
      </c>
      <c r="E894" s="7" t="s">
        <v>42</v>
      </c>
      <c r="F894" s="7" t="s">
        <v>52</v>
      </c>
      <c r="G894" s="7" t="e">
        <f t="shared" ca="1" si="31"/>
        <v>#NAME?</v>
      </c>
      <c r="H894" s="26" t="s">
        <v>170</v>
      </c>
      <c r="I894" s="26" t="s">
        <v>24</v>
      </c>
      <c r="J894" s="7" t="str">
        <f t="shared" si="36"/>
        <v>Sim</v>
      </c>
      <c r="K894" s="27">
        <v>45282</v>
      </c>
      <c r="L894" s="7"/>
      <c r="M894" s="9" t="s">
        <v>393</v>
      </c>
      <c r="N894" s="10">
        <v>7.0000000000000001E-3</v>
      </c>
      <c r="O894" s="6" t="s">
        <v>24</v>
      </c>
      <c r="P894" s="11">
        <v>0</v>
      </c>
      <c r="Q894" s="47" t="s">
        <v>2995</v>
      </c>
      <c r="R894" s="47"/>
      <c r="S894" s="7" t="s">
        <v>163</v>
      </c>
      <c r="T894" s="7" t="s">
        <v>2996</v>
      </c>
      <c r="U894" s="7" t="s">
        <v>42</v>
      </c>
      <c r="V894" s="26" t="e">
        <f t="shared" ca="1" si="32"/>
        <v>#NAME?</v>
      </c>
      <c r="W894" s="7"/>
      <c r="X894" s="7"/>
      <c r="Y894" s="31" t="s">
        <v>165</v>
      </c>
      <c r="Z894" s="32"/>
      <c r="AA894" s="33">
        <v>45282</v>
      </c>
      <c r="AB894" s="34">
        <v>49075100013071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>
        <v>100024.17</v>
      </c>
      <c r="AR894" s="32">
        <v>101072.51</v>
      </c>
      <c r="AS894" s="32">
        <v>101920.12</v>
      </c>
      <c r="AT894" s="32">
        <v>102856.91</v>
      </c>
      <c r="AU894" s="32">
        <v>103752.78</v>
      </c>
      <c r="AV894" s="32">
        <v>104522.4</v>
      </c>
      <c r="AW894" s="32">
        <v>105388.7</v>
      </c>
      <c r="AX894" s="32">
        <v>106321.1</v>
      </c>
      <c r="AY894" s="32">
        <v>107321.01</v>
      </c>
      <c r="AZ894" s="32">
        <v>108175.63</v>
      </c>
      <c r="BA894" s="32">
        <v>109116.42</v>
      </c>
      <c r="BB894" s="32">
        <v>109901.94</v>
      </c>
      <c r="BC894" s="32">
        <v>110596.11</v>
      </c>
      <c r="BD894" s="32">
        <v>111724.59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2993</v>
      </c>
      <c r="C895" s="4" t="s">
        <v>2997</v>
      </c>
      <c r="D895" s="7" t="s">
        <v>18</v>
      </c>
      <c r="E895" s="7" t="s">
        <v>42</v>
      </c>
      <c r="F895" s="7" t="s">
        <v>52</v>
      </c>
      <c r="G895" s="7" t="e">
        <f t="shared" ca="1" si="31"/>
        <v>#NAME?</v>
      </c>
      <c r="H895" s="26" t="s">
        <v>170</v>
      </c>
      <c r="I895" s="26" t="s">
        <v>24</v>
      </c>
      <c r="J895" s="7" t="str">
        <f t="shared" si="36"/>
        <v>Sim</v>
      </c>
      <c r="K895" s="27">
        <v>45127</v>
      </c>
      <c r="L895" s="7"/>
      <c r="M895" s="7" t="s">
        <v>23</v>
      </c>
      <c r="N895" s="28">
        <v>1.2E-2</v>
      </c>
      <c r="O895" s="7" t="s">
        <v>24</v>
      </c>
      <c r="P895" s="29">
        <v>0</v>
      </c>
      <c r="Q895" s="47" t="s">
        <v>2998</v>
      </c>
      <c r="R895" s="47"/>
      <c r="S895" s="7" t="s">
        <v>163</v>
      </c>
      <c r="T895" s="7" t="s">
        <v>2996</v>
      </c>
      <c r="U895" s="7" t="s">
        <v>42</v>
      </c>
      <c r="V895" s="26" t="e">
        <f t="shared" ca="1" si="32"/>
        <v>#NAME?</v>
      </c>
      <c r="W895" s="7"/>
      <c r="X895" s="7"/>
      <c r="Y895" s="31" t="s">
        <v>165</v>
      </c>
      <c r="Z895" s="32"/>
      <c r="AA895" s="33">
        <v>45127</v>
      </c>
      <c r="AB895" s="34">
        <v>49075100008205</v>
      </c>
      <c r="AC895" s="32"/>
      <c r="AD895" s="32"/>
      <c r="AE895" s="32"/>
      <c r="AF895" s="32"/>
      <c r="AG895" s="32"/>
      <c r="AH895" s="32"/>
      <c r="AI895" s="32"/>
      <c r="AJ895" s="32"/>
      <c r="AK895" s="32">
        <v>0</v>
      </c>
      <c r="AL895" s="32">
        <v>1875447.01</v>
      </c>
      <c r="AM895" s="32">
        <v>1896446.3</v>
      </c>
      <c r="AN895" s="32">
        <v>1503271.83</v>
      </c>
      <c r="AO895" s="32">
        <v>1516384.23</v>
      </c>
      <c r="AP895" s="32">
        <v>1527561.79</v>
      </c>
      <c r="AQ895" s="32">
        <v>1800247.93</v>
      </c>
      <c r="AR895" s="32">
        <v>1809687.32</v>
      </c>
      <c r="AS895" s="32">
        <v>1813405.43</v>
      </c>
      <c r="AT895" s="32">
        <v>1823412.12</v>
      </c>
      <c r="AU895" s="32">
        <v>1826537.8</v>
      </c>
      <c r="AV895" s="32">
        <v>1833408</v>
      </c>
      <c r="AW895" s="32">
        <v>2138816</v>
      </c>
      <c r="AX895" s="32">
        <v>2099112</v>
      </c>
      <c r="AY895" s="32">
        <v>2112064.41</v>
      </c>
      <c r="AZ895" s="32">
        <v>1822305.67</v>
      </c>
      <c r="BA895" s="32">
        <v>1838239.96</v>
      </c>
      <c r="BB895" s="32">
        <v>1843723.26</v>
      </c>
      <c r="BC895" s="32">
        <v>2258389.13</v>
      </c>
      <c r="BD895" s="32">
        <v>2272607.0499999998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3" t="s">
        <v>2999</v>
      </c>
      <c r="C896" s="46" t="s">
        <v>3000</v>
      </c>
      <c r="D896" s="7" t="s">
        <v>18</v>
      </c>
      <c r="E896" s="7" t="s">
        <v>42</v>
      </c>
      <c r="F896" s="7" t="s">
        <v>90</v>
      </c>
      <c r="G896" s="7" t="e">
        <f t="shared" ca="1" si="31"/>
        <v>#NAME?</v>
      </c>
      <c r="H896" s="26" t="s">
        <v>170</v>
      </c>
      <c r="I896" s="26" t="s">
        <v>24</v>
      </c>
      <c r="J896" s="7" t="str">
        <f t="shared" si="36"/>
        <v>Não</v>
      </c>
      <c r="K896" s="27">
        <v>45246</v>
      </c>
      <c r="L896" s="7"/>
      <c r="M896" s="7" t="s">
        <v>221</v>
      </c>
      <c r="N896" s="28">
        <v>1.4999999999999999E-2</v>
      </c>
      <c r="O896" s="7" t="s">
        <v>99</v>
      </c>
      <c r="P896" s="29">
        <v>0.1</v>
      </c>
      <c r="Q896" s="47"/>
      <c r="R896" s="39" t="s">
        <v>3001</v>
      </c>
      <c r="S896" s="7" t="s">
        <v>163</v>
      </c>
      <c r="T896" s="7" t="s">
        <v>3002</v>
      </c>
      <c r="U896" s="7" t="s">
        <v>42</v>
      </c>
      <c r="V896" s="26" t="e">
        <f t="shared" ca="1" si="32"/>
        <v>#NAME?</v>
      </c>
      <c r="W896" s="7"/>
      <c r="X896" s="7"/>
      <c r="Y896" s="31" t="s">
        <v>165</v>
      </c>
      <c r="Z896" s="32"/>
      <c r="AA896" s="33">
        <v>45246</v>
      </c>
      <c r="AB896" s="34">
        <v>49075100012857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>
        <v>0</v>
      </c>
      <c r="AQ896" s="32">
        <v>191604.91</v>
      </c>
      <c r="AR896" s="32">
        <v>231090.55</v>
      </c>
      <c r="AS896" s="32">
        <v>322944.63</v>
      </c>
      <c r="AT896" s="32">
        <v>325691.07</v>
      </c>
      <c r="AU896" s="32">
        <v>324436.52</v>
      </c>
      <c r="AV896" s="32">
        <v>323185.2</v>
      </c>
      <c r="AW896" s="32">
        <v>325243.3</v>
      </c>
      <c r="AX896" s="32">
        <v>241760.4</v>
      </c>
      <c r="AY896" s="32">
        <v>244551.64</v>
      </c>
      <c r="AZ896" s="32">
        <v>244230.5</v>
      </c>
      <c r="BA896" s="32">
        <v>242705.17</v>
      </c>
      <c r="BB896" s="32">
        <v>240953.4</v>
      </c>
      <c r="BC896" s="32">
        <v>241039.16</v>
      </c>
      <c r="BD896" s="32">
        <v>244528.07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3" t="s">
        <v>3003</v>
      </c>
      <c r="C897" s="4" t="s">
        <v>3004</v>
      </c>
      <c r="D897" s="7" t="s">
        <v>18</v>
      </c>
      <c r="E897" s="7" t="s">
        <v>19</v>
      </c>
      <c r="F897" s="7" t="s">
        <v>72</v>
      </c>
      <c r="G897" s="7" t="e">
        <f t="shared" ca="1" si="31"/>
        <v>#NAME?</v>
      </c>
      <c r="H897" s="26" t="s">
        <v>170</v>
      </c>
      <c r="I897" s="26" t="s">
        <v>24</v>
      </c>
      <c r="J897" s="7" t="str">
        <f t="shared" si="36"/>
        <v>Não</v>
      </c>
      <c r="K897" s="27">
        <v>45163</v>
      </c>
      <c r="L897" s="27"/>
      <c r="M897" s="7" t="s">
        <v>964</v>
      </c>
      <c r="N897" s="28">
        <v>7.0000000000000001E-3</v>
      </c>
      <c r="O897" s="7" t="s">
        <v>24</v>
      </c>
      <c r="P897" s="29">
        <v>0</v>
      </c>
      <c r="Q897" s="30"/>
      <c r="R897" s="30"/>
      <c r="S897" s="7" t="s">
        <v>163</v>
      </c>
      <c r="T897" s="7" t="s">
        <v>3005</v>
      </c>
      <c r="U897" s="7" t="s">
        <v>230</v>
      </c>
      <c r="V897" s="26" t="e">
        <f t="shared" ca="1" si="32"/>
        <v>#NAME?</v>
      </c>
      <c r="W897" s="7"/>
      <c r="X897" s="7"/>
      <c r="Y897" s="31" t="s">
        <v>165</v>
      </c>
      <c r="Z897" s="32"/>
      <c r="AA897" s="33">
        <v>45163</v>
      </c>
      <c r="AB897" s="34">
        <v>49075100006301</v>
      </c>
      <c r="AC897" s="32"/>
      <c r="AD897" s="32"/>
      <c r="AE897" s="32"/>
      <c r="AF897" s="32"/>
      <c r="AG897" s="32"/>
      <c r="AH897" s="32"/>
      <c r="AI897" s="32"/>
      <c r="AJ897" s="32"/>
      <c r="AK897" s="32">
        <v>0</v>
      </c>
      <c r="AL897" s="32">
        <v>0</v>
      </c>
      <c r="AM897" s="32">
        <v>232512.44</v>
      </c>
      <c r="AN897" s="32">
        <v>234923.98</v>
      </c>
      <c r="AO897" s="32">
        <v>237389.47</v>
      </c>
      <c r="AP897" s="32">
        <v>239009.45</v>
      </c>
      <c r="AQ897" s="32">
        <v>241044.65</v>
      </c>
      <c r="AR897" s="32">
        <v>243169.14</v>
      </c>
      <c r="AS897" s="32">
        <v>244996.03</v>
      </c>
      <c r="AT897" s="32">
        <v>247051.88</v>
      </c>
      <c r="AU897" s="32">
        <v>249136.81</v>
      </c>
      <c r="AV897" s="32">
        <v>251061.3</v>
      </c>
      <c r="AW897" s="32">
        <v>252946.6</v>
      </c>
      <c r="AX897" s="32">
        <v>255031.7</v>
      </c>
      <c r="AY897" s="32">
        <v>257235.34</v>
      </c>
      <c r="AZ897" s="32">
        <v>259220.2</v>
      </c>
      <c r="BA897" s="32">
        <v>261508.16</v>
      </c>
      <c r="BB897" s="32">
        <v>263608.71000000002</v>
      </c>
      <c r="BC897" s="32">
        <v>265958.64</v>
      </c>
      <c r="BD897" s="32">
        <v>268740.26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202" t="s">
        <v>3006</v>
      </c>
      <c r="C898" s="43" t="s">
        <v>3007</v>
      </c>
      <c r="D898" s="7" t="s">
        <v>18</v>
      </c>
      <c r="E898" s="7" t="s">
        <v>19</v>
      </c>
      <c r="F898" s="7" t="s">
        <v>20</v>
      </c>
      <c r="G898" s="7" t="e">
        <f t="shared" ca="1" si="31"/>
        <v>#NAME?</v>
      </c>
      <c r="H898" s="26" t="s">
        <v>170</v>
      </c>
      <c r="I898" s="26" t="s">
        <v>24</v>
      </c>
      <c r="J898" s="7" t="str">
        <f t="shared" si="36"/>
        <v>Sim</v>
      </c>
      <c r="K898" s="27">
        <v>45190</v>
      </c>
      <c r="L898" s="27"/>
      <c r="M898" s="7" t="s">
        <v>23</v>
      </c>
      <c r="N898" s="28">
        <v>1.2E-2</v>
      </c>
      <c r="O898" s="7" t="s">
        <v>24</v>
      </c>
      <c r="P898" s="29">
        <v>0</v>
      </c>
      <c r="Q898" s="47" t="s">
        <v>3008</v>
      </c>
      <c r="R898" s="30"/>
      <c r="S898" s="7" t="s">
        <v>163</v>
      </c>
      <c r="T898" s="7" t="s">
        <v>3009</v>
      </c>
      <c r="U898" s="7" t="s">
        <v>209</v>
      </c>
      <c r="V898" s="26" t="e">
        <f t="shared" ca="1" si="32"/>
        <v>#NAME?</v>
      </c>
      <c r="W898" s="7"/>
      <c r="X898" s="7"/>
      <c r="Y898" s="31" t="s">
        <v>165</v>
      </c>
      <c r="Z898" s="32"/>
      <c r="AA898" s="33">
        <v>45190</v>
      </c>
      <c r="AB898" s="34">
        <v>49075100012091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>
        <v>50021.25</v>
      </c>
      <c r="AO898" s="32">
        <v>450886.23</v>
      </c>
      <c r="AP898" s="32">
        <v>454556.5</v>
      </c>
      <c r="AQ898" s="32">
        <v>456141.06</v>
      </c>
      <c r="AR898" s="32">
        <v>459171.94</v>
      </c>
      <c r="AS898" s="32">
        <v>445108.27</v>
      </c>
      <c r="AT898" s="32">
        <v>438530.77</v>
      </c>
      <c r="AU898" s="32">
        <v>433722.6</v>
      </c>
      <c r="AV898" s="32">
        <v>411920.8</v>
      </c>
      <c r="AW898" s="32">
        <v>403187.20000000001</v>
      </c>
      <c r="AX898" s="32">
        <v>388234.7</v>
      </c>
      <c r="AY898" s="32">
        <v>377400.15</v>
      </c>
      <c r="AZ898" s="32">
        <v>364543.98</v>
      </c>
      <c r="BA898" s="32">
        <v>345565.45</v>
      </c>
      <c r="BB898" s="32">
        <v>337522.23</v>
      </c>
      <c r="BC898" s="32">
        <v>323139.90999999997</v>
      </c>
      <c r="BD898" s="32">
        <v>305932.74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202" t="s">
        <v>3010</v>
      </c>
      <c r="C899" s="43" t="s">
        <v>3011</v>
      </c>
      <c r="D899" s="7" t="s">
        <v>168</v>
      </c>
      <c r="E899" s="7" t="s">
        <v>42</v>
      </c>
      <c r="F899" s="7" t="s">
        <v>169</v>
      </c>
      <c r="G899" s="7" t="e">
        <f t="shared" ca="1" si="31"/>
        <v>#NAME?</v>
      </c>
      <c r="H899" s="26" t="s">
        <v>170</v>
      </c>
      <c r="I899" s="26" t="s">
        <v>24</v>
      </c>
      <c r="J899" s="7" t="str">
        <f t="shared" si="36"/>
        <v>Sim</v>
      </c>
      <c r="K899" s="27">
        <v>45566</v>
      </c>
      <c r="L899" s="27"/>
      <c r="M899" s="7" t="s">
        <v>23</v>
      </c>
      <c r="N899" s="28">
        <v>1.2E-2</v>
      </c>
      <c r="O899" s="7" t="s">
        <v>24</v>
      </c>
      <c r="P899" s="29">
        <v>0</v>
      </c>
      <c r="Q899" s="47" t="s">
        <v>3012</v>
      </c>
      <c r="R899" s="30"/>
      <c r="S899" s="7" t="s">
        <v>163</v>
      </c>
      <c r="T899" s="7" t="s">
        <v>3013</v>
      </c>
      <c r="U899" s="7" t="s">
        <v>42</v>
      </c>
      <c r="V899" s="26" t="e">
        <f t="shared" ca="1" si="32"/>
        <v>#NAME?</v>
      </c>
      <c r="W899" s="7"/>
      <c r="X899" s="7" t="s">
        <v>39</v>
      </c>
      <c r="Y899" s="31"/>
      <c r="Z899" s="32"/>
      <c r="AA899" s="32"/>
      <c r="AB899" s="34">
        <v>49075100015961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>
        <v>50406.38</v>
      </c>
      <c r="BB899" s="32">
        <v>50811.33</v>
      </c>
      <c r="BC899" s="32">
        <v>51290.400000000001</v>
      </c>
      <c r="BD899" s="32">
        <v>51786.64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3" t="s">
        <v>3014</v>
      </c>
      <c r="C900" s="4" t="s">
        <v>3015</v>
      </c>
      <c r="D900" s="7" t="s">
        <v>18</v>
      </c>
      <c r="E900" s="7" t="s">
        <v>32</v>
      </c>
      <c r="F900" s="7" t="s">
        <v>233</v>
      </c>
      <c r="G900" s="7" t="e">
        <f t="shared" ca="1" si="31"/>
        <v>#NAME?</v>
      </c>
      <c r="H900" s="26" t="s">
        <v>179</v>
      </c>
      <c r="I900" s="26" t="s">
        <v>265</v>
      </c>
      <c r="J900" s="7" t="str">
        <f t="shared" si="36"/>
        <v>Não</v>
      </c>
      <c r="K900" s="27">
        <v>45042</v>
      </c>
      <c r="L900" s="7"/>
      <c r="M900" s="7" t="s">
        <v>221</v>
      </c>
      <c r="N900" s="28">
        <v>1.4999999999999999E-2</v>
      </c>
      <c r="O900" s="7" t="s">
        <v>99</v>
      </c>
      <c r="P900" s="29">
        <v>0.1</v>
      </c>
      <c r="Q900" s="30"/>
      <c r="R900" s="30"/>
      <c r="S900" s="7" t="s">
        <v>163</v>
      </c>
      <c r="T900" s="7" t="s">
        <v>3016</v>
      </c>
      <c r="U900" s="7" t="s">
        <v>32</v>
      </c>
      <c r="V900" s="26" t="e">
        <f t="shared" ca="1" si="32"/>
        <v>#NAME?</v>
      </c>
      <c r="W900" s="7"/>
      <c r="X900" s="7"/>
      <c r="Y900" s="31" t="s">
        <v>279</v>
      </c>
      <c r="Z900" s="32"/>
      <c r="AA900" s="33">
        <v>45042</v>
      </c>
      <c r="AB900" s="34">
        <v>49075100004692</v>
      </c>
      <c r="AC900" s="32"/>
      <c r="AD900" s="32"/>
      <c r="AE900" s="32"/>
      <c r="AF900" s="32"/>
      <c r="AG900" s="32"/>
      <c r="AH900" s="32"/>
      <c r="AI900" s="32">
        <v>112366.37</v>
      </c>
      <c r="AJ900" s="32">
        <v>113918.96</v>
      </c>
      <c r="AK900" s="32">
        <v>200612.93</v>
      </c>
      <c r="AL900" s="32">
        <v>282738</v>
      </c>
      <c r="AM900" s="32">
        <v>231160.19</v>
      </c>
      <c r="AN900" s="32">
        <v>181973.47</v>
      </c>
      <c r="AO900" s="32">
        <v>181576.12</v>
      </c>
      <c r="AP900" s="32">
        <v>134747.78</v>
      </c>
      <c r="AQ900" s="32">
        <v>87143.73</v>
      </c>
      <c r="AR900" s="32">
        <v>7174.63</v>
      </c>
      <c r="AS900" s="32">
        <v>7279.92</v>
      </c>
      <c r="AT900" s="32">
        <v>7323.91</v>
      </c>
      <c r="AU900" s="32">
        <v>7373.52</v>
      </c>
      <c r="AV900" s="32">
        <v>7413.53</v>
      </c>
      <c r="AW900" s="32">
        <v>7460.79</v>
      </c>
      <c r="AX900" s="32">
        <v>17560.939999999999</v>
      </c>
      <c r="AY900" s="32">
        <v>17693.52</v>
      </c>
      <c r="AZ900" s="32">
        <v>7725.91</v>
      </c>
      <c r="BA900" s="32">
        <v>7782.81</v>
      </c>
      <c r="BB900" s="32">
        <v>7776.08</v>
      </c>
      <c r="BC900" s="32">
        <v>7837.38</v>
      </c>
      <c r="BD900" s="32">
        <v>37962.25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40" t="s">
        <v>3017</v>
      </c>
      <c r="C901" s="41" t="s">
        <v>3018</v>
      </c>
      <c r="D901" s="7" t="s">
        <v>18</v>
      </c>
      <c r="E901" s="7" t="s">
        <v>32</v>
      </c>
      <c r="F901" s="7" t="s">
        <v>220</v>
      </c>
      <c r="G901" s="7" t="e">
        <f t="shared" ca="1" si="31"/>
        <v>#NAME?</v>
      </c>
      <c r="H901" s="26" t="s">
        <v>161</v>
      </c>
      <c r="I901" s="26" t="s">
        <v>24</v>
      </c>
      <c r="J901" s="7" t="str">
        <f t="shared" si="36"/>
        <v>Não</v>
      </c>
      <c r="K901" s="27">
        <v>45385</v>
      </c>
      <c r="L901" s="27">
        <v>45414</v>
      </c>
      <c r="M901" s="7" t="s">
        <v>227</v>
      </c>
      <c r="N901" s="28">
        <v>0</v>
      </c>
      <c r="O901" s="7" t="s">
        <v>24</v>
      </c>
      <c r="P901" s="29">
        <v>0</v>
      </c>
      <c r="Q901" s="39"/>
      <c r="R901" s="30"/>
      <c r="S901" s="7" t="s">
        <v>163</v>
      </c>
      <c r="T901" s="12" t="s">
        <v>3019</v>
      </c>
      <c r="U901" s="7" t="s">
        <v>32</v>
      </c>
      <c r="V901" s="26" t="e">
        <f t="shared" ca="1" si="32"/>
        <v>#NAME?</v>
      </c>
      <c r="W901" s="7"/>
      <c r="X901" s="7"/>
      <c r="Y901" s="31"/>
      <c r="Z901" s="32"/>
      <c r="AA901" s="33">
        <v>45385</v>
      </c>
      <c r="AB901" s="34">
        <v>49075100014213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>
        <v>0</v>
      </c>
      <c r="AV901" s="32">
        <v>0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>
        <v>0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14" t="s">
        <v>3020</v>
      </c>
      <c r="C902" s="48" t="s">
        <v>3021</v>
      </c>
      <c r="D902" s="7" t="s">
        <v>18</v>
      </c>
      <c r="E902" s="7" t="s">
        <v>42</v>
      </c>
      <c r="F902" s="7" t="s">
        <v>2233</v>
      </c>
      <c r="G902" s="7" t="e">
        <f t="shared" ca="1" si="31"/>
        <v>#NAME?</v>
      </c>
      <c r="H902" s="26" t="s">
        <v>179</v>
      </c>
      <c r="I902" s="26" t="s">
        <v>180</v>
      </c>
      <c r="J902" s="7" t="str">
        <f t="shared" si="36"/>
        <v>Não</v>
      </c>
      <c r="K902" s="27">
        <v>45099</v>
      </c>
      <c r="L902" s="27"/>
      <c r="M902" s="7" t="s">
        <v>221</v>
      </c>
      <c r="N902" s="28">
        <v>1.4999999999999999E-2</v>
      </c>
      <c r="O902" s="7" t="s">
        <v>99</v>
      </c>
      <c r="P902" s="29">
        <v>0.1</v>
      </c>
      <c r="Q902" s="30"/>
      <c r="R902" s="30"/>
      <c r="S902" s="7" t="s">
        <v>163</v>
      </c>
      <c r="T902" s="7" t="s">
        <v>3022</v>
      </c>
      <c r="U902" s="7" t="s">
        <v>42</v>
      </c>
      <c r="V902" s="26" t="e">
        <f t="shared" ca="1" si="32"/>
        <v>#NAME?</v>
      </c>
      <c r="W902" s="7"/>
      <c r="X902" s="7"/>
      <c r="Y902" s="31" t="s">
        <v>165</v>
      </c>
      <c r="Z902" s="32"/>
      <c r="AA902" s="33">
        <v>45099</v>
      </c>
      <c r="AB902" s="34">
        <v>49075100013918</v>
      </c>
      <c r="AC902" s="32"/>
      <c r="AD902" s="32"/>
      <c r="AE902" s="32"/>
      <c r="AF902" s="32"/>
      <c r="AG902" s="32">
        <v>15000</v>
      </c>
      <c r="AH902" s="32">
        <v>15000</v>
      </c>
      <c r="AI902" s="32">
        <v>15000</v>
      </c>
      <c r="AJ902" s="32">
        <v>15000</v>
      </c>
      <c r="AK902" s="32">
        <v>15046.9</v>
      </c>
      <c r="AL902" s="32">
        <v>0.01</v>
      </c>
      <c r="AM902" s="32">
        <v>0</v>
      </c>
      <c r="AN902" s="32">
        <v>0</v>
      </c>
      <c r="AO902" s="32">
        <v>0</v>
      </c>
      <c r="AP902" s="32">
        <v>0.01</v>
      </c>
      <c r="AQ902" s="32">
        <v>0.01</v>
      </c>
      <c r="AR902" s="32">
        <v>0.01</v>
      </c>
      <c r="AS902" s="32">
        <v>0.01</v>
      </c>
      <c r="AT902" s="32">
        <v>0.01</v>
      </c>
      <c r="AU902" s="32">
        <v>0.01</v>
      </c>
      <c r="AV902" s="32">
        <v>0.01</v>
      </c>
      <c r="AW902" s="32">
        <v>0.01</v>
      </c>
      <c r="AX902" s="32">
        <v>0.01</v>
      </c>
      <c r="AY902" s="32">
        <v>0.01</v>
      </c>
      <c r="AZ902" s="32">
        <v>0.01</v>
      </c>
      <c r="BA902" s="32">
        <v>0.01</v>
      </c>
      <c r="BB902" s="32">
        <v>0.01</v>
      </c>
      <c r="BC902" s="32">
        <v>0.01</v>
      </c>
      <c r="BD902" s="32">
        <v>0.01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14" t="s">
        <v>3023</v>
      </c>
      <c r="C903" s="4" t="s">
        <v>3024</v>
      </c>
      <c r="D903" s="7" t="s">
        <v>18</v>
      </c>
      <c r="E903" s="7" t="s">
        <v>19</v>
      </c>
      <c r="F903" s="7" t="s">
        <v>20</v>
      </c>
      <c r="G903" s="7" t="e">
        <f t="shared" ca="1" si="31"/>
        <v>#NAME?</v>
      </c>
      <c r="H903" s="26" t="s">
        <v>170</v>
      </c>
      <c r="I903" s="26" t="s">
        <v>24</v>
      </c>
      <c r="J903" s="7" t="str">
        <f t="shared" si="36"/>
        <v>Sim</v>
      </c>
      <c r="K903" s="27">
        <v>45576</v>
      </c>
      <c r="L903" s="27"/>
      <c r="M903" s="7" t="s">
        <v>98</v>
      </c>
      <c r="N903" s="28">
        <v>1.2E-2</v>
      </c>
      <c r="O903" s="7" t="s">
        <v>99</v>
      </c>
      <c r="P903" s="29">
        <v>0.1</v>
      </c>
      <c r="Q903" s="30" t="s">
        <v>3025</v>
      </c>
      <c r="R903" s="30"/>
      <c r="S903" s="7" t="s">
        <v>163</v>
      </c>
      <c r="T903" s="7" t="s">
        <v>3026</v>
      </c>
      <c r="U903" s="7" t="s">
        <v>77</v>
      </c>
      <c r="V903" s="26" t="e">
        <f t="shared" ca="1" si="32"/>
        <v>#NAME?</v>
      </c>
      <c r="W903" s="7"/>
      <c r="X903" s="7" t="s">
        <v>186</v>
      </c>
      <c r="Y903" s="31"/>
      <c r="Z903" s="32"/>
      <c r="AA903" s="35"/>
      <c r="AB903" s="34">
        <v>49075100016119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>
        <v>984436.11</v>
      </c>
      <c r="BB903" s="32">
        <v>854650.98</v>
      </c>
      <c r="BC903" s="32">
        <v>853366.39</v>
      </c>
      <c r="BD903" s="32">
        <v>385824.31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42" t="s">
        <v>3027</v>
      </c>
      <c r="C904" s="53" t="s">
        <v>3028</v>
      </c>
      <c r="D904" s="7" t="s">
        <v>18</v>
      </c>
      <c r="E904" s="7" t="s">
        <v>32</v>
      </c>
      <c r="F904" s="7" t="s">
        <v>220</v>
      </c>
      <c r="G904" s="7" t="e">
        <f t="shared" ca="1" si="31"/>
        <v>#NAME?</v>
      </c>
      <c r="H904" s="26" t="s">
        <v>161</v>
      </c>
      <c r="I904" s="26" t="s">
        <v>24</v>
      </c>
      <c r="J904" s="7" t="str">
        <f>IF(R904=0,"Não","Sim")</f>
        <v>Sim</v>
      </c>
      <c r="K904" s="27">
        <v>45175</v>
      </c>
      <c r="L904" s="27">
        <v>45411</v>
      </c>
      <c r="M904" s="7" t="s">
        <v>284</v>
      </c>
      <c r="N904" s="28">
        <v>8.0000000000000002E-3</v>
      </c>
      <c r="O904" s="7" t="s">
        <v>285</v>
      </c>
      <c r="P904" s="29">
        <v>0.1</v>
      </c>
      <c r="Q904" s="89"/>
      <c r="R904" s="30" t="s">
        <v>345</v>
      </c>
      <c r="S904" s="7" t="s">
        <v>163</v>
      </c>
      <c r="T904" s="7" t="s">
        <v>3029</v>
      </c>
      <c r="U904" s="7" t="s">
        <v>970</v>
      </c>
      <c r="V904" s="26" t="e">
        <f t="shared" ca="1" si="32"/>
        <v>#NAME?</v>
      </c>
      <c r="W904" s="7"/>
      <c r="X904" s="7"/>
      <c r="Y904" s="31" t="s">
        <v>165</v>
      </c>
      <c r="Z904" s="32"/>
      <c r="AA904" s="33">
        <v>45175</v>
      </c>
      <c r="AB904" s="34">
        <v>49075100012113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>
        <v>0</v>
      </c>
      <c r="AN904" s="32">
        <v>193844.4</v>
      </c>
      <c r="AO904" s="32">
        <v>201445.17</v>
      </c>
      <c r="AP904" s="32">
        <v>205170</v>
      </c>
      <c r="AQ904" s="32">
        <v>209842.97</v>
      </c>
      <c r="AR904" s="32">
        <v>210504.58</v>
      </c>
      <c r="AS904" s="32">
        <v>0</v>
      </c>
      <c r="AT904" s="32">
        <v>0</v>
      </c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3030</v>
      </c>
      <c r="C905" s="4" t="s">
        <v>3031</v>
      </c>
      <c r="D905" s="7" t="s">
        <v>18</v>
      </c>
      <c r="E905" s="7" t="s">
        <v>42</v>
      </c>
      <c r="F905" s="7" t="s">
        <v>308</v>
      </c>
      <c r="G905" s="7" t="e">
        <f t="shared" ca="1" si="31"/>
        <v>#NAME?</v>
      </c>
      <c r="H905" s="26" t="s">
        <v>179</v>
      </c>
      <c r="I905" s="26" t="s">
        <v>180</v>
      </c>
      <c r="J905" s="7" t="str">
        <f>IF(Q905=0,"Não","Sim")</f>
        <v>Não</v>
      </c>
      <c r="K905" s="27">
        <v>44959</v>
      </c>
      <c r="L905" s="7"/>
      <c r="M905" s="7" t="s">
        <v>23</v>
      </c>
      <c r="N905" s="28">
        <v>1.2E-2</v>
      </c>
      <c r="O905" s="7" t="s">
        <v>24</v>
      </c>
      <c r="P905" s="29">
        <v>0</v>
      </c>
      <c r="Q905" s="30"/>
      <c r="R905" s="30"/>
      <c r="S905" s="7" t="s">
        <v>163</v>
      </c>
      <c r="T905" s="7" t="s">
        <v>3032</v>
      </c>
      <c r="U905" s="7" t="s">
        <v>42</v>
      </c>
      <c r="V905" s="26" t="e">
        <f t="shared" ca="1" si="32"/>
        <v>#NAME?</v>
      </c>
      <c r="W905" s="7"/>
      <c r="X905" s="7"/>
      <c r="Y905" s="31" t="s">
        <v>165</v>
      </c>
      <c r="Z905" s="32"/>
      <c r="AA905" s="33">
        <v>44959</v>
      </c>
      <c r="AB905" s="34">
        <v>49075100004651</v>
      </c>
      <c r="AC905" s="32"/>
      <c r="AD905" s="32"/>
      <c r="AE905" s="32"/>
      <c r="AF905" s="32">
        <v>0</v>
      </c>
      <c r="AG905" s="32">
        <v>2010017.61</v>
      </c>
      <c r="AH905" s="32">
        <v>2031340.41</v>
      </c>
      <c r="AI905" s="32">
        <v>2045094.56</v>
      </c>
      <c r="AJ905" s="32">
        <v>2066995.05</v>
      </c>
      <c r="AK905" s="32">
        <v>2086021.94</v>
      </c>
      <c r="AL905" s="32">
        <v>2104306.92</v>
      </c>
      <c r="AM905" s="32">
        <v>2124517.67</v>
      </c>
      <c r="AN905" s="32">
        <v>2141809.61</v>
      </c>
      <c r="AO905" s="32">
        <v>2160907.4900000002</v>
      </c>
      <c r="AP905" s="32">
        <v>2176880.2599999998</v>
      </c>
      <c r="AQ905" s="32">
        <v>2193936.2200000002</v>
      </c>
      <c r="AR905" s="32">
        <v>2213182.04</v>
      </c>
      <c r="AS905" s="32">
        <v>2224003.2799999998</v>
      </c>
      <c r="AT905" s="32">
        <v>2241552.06</v>
      </c>
      <c r="AU905" s="32">
        <v>1531733.78</v>
      </c>
      <c r="AV905" s="32">
        <v>1540547</v>
      </c>
      <c r="AW905" s="32">
        <v>1553698</v>
      </c>
      <c r="AX905" s="32">
        <v>0</v>
      </c>
      <c r="AY905" s="32">
        <v>1</v>
      </c>
      <c r="AZ905" s="32">
        <v>1</v>
      </c>
      <c r="BA905" s="32">
        <v>1</v>
      </c>
      <c r="BB905" s="32">
        <v>1</v>
      </c>
      <c r="BC905" s="32">
        <v>1</v>
      </c>
      <c r="BD905" s="32">
        <v>1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3033</v>
      </c>
      <c r="C906" s="4" t="s">
        <v>3034</v>
      </c>
      <c r="D906" s="7" t="s">
        <v>159</v>
      </c>
      <c r="E906" s="7" t="s">
        <v>32</v>
      </c>
      <c r="F906" s="7" t="s">
        <v>3035</v>
      </c>
      <c r="G906" s="7" t="e">
        <f t="shared" ca="1" si="31"/>
        <v>#NAME?</v>
      </c>
      <c r="H906" s="26" t="s">
        <v>161</v>
      </c>
      <c r="I906" s="26" t="s">
        <v>24</v>
      </c>
      <c r="J906" s="7" t="s">
        <v>1273</v>
      </c>
      <c r="K906" s="27">
        <v>45365</v>
      </c>
      <c r="L906" s="27">
        <v>45464</v>
      </c>
      <c r="M906" s="7" t="s">
        <v>1274</v>
      </c>
      <c r="N906" s="28">
        <v>0.01</v>
      </c>
      <c r="O906" s="7" t="s">
        <v>24</v>
      </c>
      <c r="P906" s="29">
        <v>0</v>
      </c>
      <c r="Q906" s="30"/>
      <c r="R906" s="30" t="s">
        <v>3036</v>
      </c>
      <c r="S906" s="7" t="s">
        <v>163</v>
      </c>
      <c r="T906" s="7" t="s">
        <v>3037</v>
      </c>
      <c r="U906" s="7" t="s">
        <v>32</v>
      </c>
      <c r="V906" s="26" t="e">
        <f t="shared" ca="1" si="32"/>
        <v>#NAME?</v>
      </c>
      <c r="W906" s="7"/>
      <c r="X906" s="7"/>
      <c r="Y906" s="31"/>
      <c r="Z906" s="32"/>
      <c r="AA906" s="33">
        <v>45365</v>
      </c>
      <c r="AB906" s="34">
        <v>49075100013969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>
        <v>759514.93</v>
      </c>
      <c r="AU906" s="32">
        <v>756778.1</v>
      </c>
      <c r="AV906" s="32">
        <v>655418.6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>
        <v>0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3" t="s">
        <v>3038</v>
      </c>
      <c r="C907" s="4" t="s">
        <v>3039</v>
      </c>
      <c r="D907" s="7" t="s">
        <v>18</v>
      </c>
      <c r="E907" s="7" t="s">
        <v>19</v>
      </c>
      <c r="F907" s="7" t="s">
        <v>72</v>
      </c>
      <c r="G907" s="7" t="e">
        <f t="shared" ca="1" si="31"/>
        <v>#NAME?</v>
      </c>
      <c r="H907" s="26" t="s">
        <v>170</v>
      </c>
      <c r="I907" s="26" t="s">
        <v>24</v>
      </c>
      <c r="J907" s="7" t="str">
        <f t="shared" ref="J907:J923" si="37">IF(Q907=0,"Não","Sim")</f>
        <v>Não</v>
      </c>
      <c r="K907" s="27">
        <v>45604</v>
      </c>
      <c r="L907" s="7"/>
      <c r="M907" s="7" t="s">
        <v>98</v>
      </c>
      <c r="N907" s="28">
        <v>1.2E-2</v>
      </c>
      <c r="O907" s="7" t="s">
        <v>99</v>
      </c>
      <c r="P907" s="29">
        <v>0.1</v>
      </c>
      <c r="Q907" s="30"/>
      <c r="R907" s="30"/>
      <c r="S907" s="7" t="s">
        <v>163</v>
      </c>
      <c r="T907" s="7" t="s">
        <v>3040</v>
      </c>
      <c r="U907" s="7" t="s">
        <v>77</v>
      </c>
      <c r="V907" s="26" t="e">
        <f t="shared" ca="1" si="32"/>
        <v>#NAME?</v>
      </c>
      <c r="W907" s="7"/>
      <c r="X907" s="7" t="s">
        <v>39</v>
      </c>
      <c r="Y907" s="31"/>
      <c r="Z907" s="32"/>
      <c r="AA907" s="33">
        <v>45621</v>
      </c>
      <c r="AB907" s="34">
        <v>49075100016232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>
        <v>98789.27</v>
      </c>
      <c r="BC907" s="32">
        <v>108249.75</v>
      </c>
      <c r="BD907" s="32">
        <v>119351.48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3041</v>
      </c>
      <c r="C908" s="4" t="s">
        <v>3042</v>
      </c>
      <c r="D908" s="7" t="s">
        <v>18</v>
      </c>
      <c r="E908" s="7" t="s">
        <v>42</v>
      </c>
      <c r="F908" s="7" t="s">
        <v>90</v>
      </c>
      <c r="G908" s="7" t="e">
        <f t="shared" ca="1" si="31"/>
        <v>#NAME?</v>
      </c>
      <c r="H908" s="26" t="s">
        <v>179</v>
      </c>
      <c r="I908" s="26" t="s">
        <v>265</v>
      </c>
      <c r="J908" s="7" t="str">
        <f t="shared" si="37"/>
        <v>Não</v>
      </c>
      <c r="K908" s="27">
        <v>44957</v>
      </c>
      <c r="L908" s="7"/>
      <c r="M908" s="7" t="s">
        <v>23</v>
      </c>
      <c r="N908" s="28">
        <v>0.01</v>
      </c>
      <c r="O908" s="7" t="s">
        <v>24</v>
      </c>
      <c r="P908" s="29">
        <v>0</v>
      </c>
      <c r="Q908" s="30"/>
      <c r="R908" s="30" t="s">
        <v>1035</v>
      </c>
      <c r="S908" s="7" t="s">
        <v>163</v>
      </c>
      <c r="T908" s="7" t="s">
        <v>3043</v>
      </c>
      <c r="U908" s="7" t="s">
        <v>42</v>
      </c>
      <c r="V908" s="26" t="e">
        <f t="shared" ca="1" si="32"/>
        <v>#NAME?</v>
      </c>
      <c r="W908" s="7"/>
      <c r="X908" s="7"/>
      <c r="Y908" s="31" t="s">
        <v>279</v>
      </c>
      <c r="Z908" s="32"/>
      <c r="AA908" s="33">
        <v>44957</v>
      </c>
      <c r="AB908" s="34">
        <v>49075100006512</v>
      </c>
      <c r="AC908" s="32"/>
      <c r="AD908" s="32"/>
      <c r="AE908" s="32"/>
      <c r="AF908" s="32">
        <v>367453.7</v>
      </c>
      <c r="AG908" s="32">
        <v>371328.96</v>
      </c>
      <c r="AH908" s="32">
        <v>376736.61</v>
      </c>
      <c r="AI908" s="32">
        <v>377025.32</v>
      </c>
      <c r="AJ908" s="32">
        <v>378013.16</v>
      </c>
      <c r="AK908" s="32">
        <v>375411.82</v>
      </c>
      <c r="AL908" s="32">
        <v>376086.9</v>
      </c>
      <c r="AM908" s="32">
        <v>375895.74</v>
      </c>
      <c r="AN908" s="32">
        <v>373156.75</v>
      </c>
      <c r="AO908" s="32">
        <v>369535.58</v>
      </c>
      <c r="AP908" s="32">
        <v>368890.63</v>
      </c>
      <c r="AQ908" s="32">
        <v>370566.31</v>
      </c>
      <c r="AR908" s="32">
        <v>371332.54</v>
      </c>
      <c r="AS908" s="32">
        <v>360194.42</v>
      </c>
      <c r="AT908" s="32">
        <v>357875.71</v>
      </c>
      <c r="AU908" s="32">
        <v>302413.17</v>
      </c>
      <c r="AV908" s="32">
        <v>297869.3</v>
      </c>
      <c r="AW908" s="32">
        <v>280188.09999999998</v>
      </c>
      <c r="AX908" s="32">
        <v>0</v>
      </c>
      <c r="AY908" s="32">
        <v>0.16</v>
      </c>
      <c r="AZ908" s="32">
        <v>0.16</v>
      </c>
      <c r="BA908" s="32">
        <v>0.16</v>
      </c>
      <c r="BB908" s="32">
        <v>0.16</v>
      </c>
      <c r="BC908" s="32">
        <v>0.16</v>
      </c>
      <c r="BD908" s="32">
        <v>0.16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3044</v>
      </c>
      <c r="C909" s="4" t="s">
        <v>3045</v>
      </c>
      <c r="D909" s="7" t="s">
        <v>18</v>
      </c>
      <c r="E909" s="7" t="s">
        <v>32</v>
      </c>
      <c r="F909" s="7" t="s">
        <v>1094</v>
      </c>
      <c r="G909" s="7" t="e">
        <f t="shared" ca="1" si="31"/>
        <v>#NAME?</v>
      </c>
      <c r="H909" s="26" t="s">
        <v>179</v>
      </c>
      <c r="I909" s="26" t="s">
        <v>265</v>
      </c>
      <c r="J909" s="7" t="str">
        <f t="shared" si="37"/>
        <v>Não</v>
      </c>
      <c r="K909" s="27">
        <v>45518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163</v>
      </c>
      <c r="T909" s="7" t="s">
        <v>3046</v>
      </c>
      <c r="U909" s="7" t="s">
        <v>32</v>
      </c>
      <c r="V909" s="26" t="e">
        <f t="shared" ca="1" si="32"/>
        <v>#NAME?</v>
      </c>
      <c r="W909" s="7"/>
      <c r="X909" s="7" t="s">
        <v>39</v>
      </c>
      <c r="Y909" s="31" t="s">
        <v>279</v>
      </c>
      <c r="Z909" s="32"/>
      <c r="AA909" s="32"/>
      <c r="AB909" s="34">
        <v>49075100015643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>
        <v>30130.639999999999</v>
      </c>
      <c r="AZ909" s="32">
        <v>30356.36</v>
      </c>
      <c r="BA909" s="32">
        <v>30633.7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3" t="s">
        <v>3047</v>
      </c>
      <c r="C910" s="4" t="s">
        <v>3048</v>
      </c>
      <c r="D910" s="7" t="s">
        <v>18</v>
      </c>
      <c r="E910" s="7" t="s">
        <v>42</v>
      </c>
      <c r="F910" s="7" t="s">
        <v>90</v>
      </c>
      <c r="G910" s="7" t="e">
        <f t="shared" ca="1" si="31"/>
        <v>#NAME?</v>
      </c>
      <c r="H910" s="26" t="s">
        <v>179</v>
      </c>
      <c r="I910" s="26" t="s">
        <v>180</v>
      </c>
      <c r="J910" s="7" t="str">
        <f t="shared" si="37"/>
        <v>Não</v>
      </c>
      <c r="K910" s="27">
        <v>45163</v>
      </c>
      <c r="L910" s="7"/>
      <c r="M910" s="7" t="s">
        <v>23</v>
      </c>
      <c r="N910" s="28">
        <v>1.2E-2</v>
      </c>
      <c r="O910" s="7" t="s">
        <v>24</v>
      </c>
      <c r="P910" s="29">
        <v>0</v>
      </c>
      <c r="Q910" s="30"/>
      <c r="R910" s="30"/>
      <c r="S910" s="7" t="s">
        <v>163</v>
      </c>
      <c r="T910" s="7" t="s">
        <v>3049</v>
      </c>
      <c r="U910" s="7" t="s">
        <v>42</v>
      </c>
      <c r="V910" s="26" t="e">
        <f t="shared" ca="1" si="32"/>
        <v>#NAME?</v>
      </c>
      <c r="W910" s="7"/>
      <c r="X910" s="7"/>
      <c r="Y910" s="31" t="s">
        <v>165</v>
      </c>
      <c r="Z910" s="32"/>
      <c r="AA910" s="33">
        <v>45163</v>
      </c>
      <c r="AB910" s="34">
        <v>49075100009473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>
        <v>0</v>
      </c>
      <c r="AM910" s="32">
        <v>47901.55</v>
      </c>
      <c r="AN910" s="32">
        <v>48256.88</v>
      </c>
      <c r="AO910" s="32">
        <v>48591.25</v>
      </c>
      <c r="AP910" s="32">
        <v>48964.38</v>
      </c>
      <c r="AQ910" s="32">
        <v>49359</v>
      </c>
      <c r="AR910" s="32">
        <v>59863.5</v>
      </c>
      <c r="AS910" s="32">
        <v>68398.09</v>
      </c>
      <c r="AT910" s="32">
        <v>69000.88</v>
      </c>
      <c r="AU910" s="32">
        <v>69574.13</v>
      </c>
      <c r="AV910" s="32">
        <v>70142.12</v>
      </c>
      <c r="AW910" s="32">
        <v>70349.279999999999</v>
      </c>
      <c r="AX910" s="32">
        <v>70956.52</v>
      </c>
      <c r="AY910" s="32">
        <v>71537.66</v>
      </c>
      <c r="AZ910" s="32">
        <v>71986.240000000005</v>
      </c>
      <c r="BA910" s="32">
        <v>72663.78</v>
      </c>
      <c r="BB910" s="32">
        <v>0</v>
      </c>
      <c r="BC910" s="32">
        <v>8.92</v>
      </c>
      <c r="BD910" s="32">
        <v>8.92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40" t="s">
        <v>3050</v>
      </c>
      <c r="C911" s="41" t="s">
        <v>3051</v>
      </c>
      <c r="D911" s="7" t="s">
        <v>18</v>
      </c>
      <c r="E911" s="7" t="s">
        <v>42</v>
      </c>
      <c r="F911" s="7" t="s">
        <v>308</v>
      </c>
      <c r="G911" s="7" t="e">
        <f t="shared" ca="1" si="31"/>
        <v>#NAME?</v>
      </c>
      <c r="H911" s="26" t="s">
        <v>170</v>
      </c>
      <c r="I911" s="26" t="s">
        <v>24</v>
      </c>
      <c r="J911" s="7" t="str">
        <f t="shared" si="37"/>
        <v>Sim</v>
      </c>
      <c r="K911" s="27">
        <v>45446</v>
      </c>
      <c r="L911" s="7"/>
      <c r="M911" s="88" t="s">
        <v>521</v>
      </c>
      <c r="N911" s="60">
        <v>7.0000000000000001E-3</v>
      </c>
      <c r="O911" s="61" t="s">
        <v>24</v>
      </c>
      <c r="P911" s="62">
        <v>0</v>
      </c>
      <c r="Q911" s="30" t="s">
        <v>3052</v>
      </c>
      <c r="R911" s="30"/>
      <c r="S911" s="7" t="s">
        <v>207</v>
      </c>
      <c r="T911" s="12" t="s">
        <v>3053</v>
      </c>
      <c r="U911" s="7" t="s">
        <v>42</v>
      </c>
      <c r="V911" s="26" t="e">
        <f t="shared" ca="1" si="32"/>
        <v>#NAME?</v>
      </c>
      <c r="W911" s="7"/>
      <c r="X911" s="7" t="s">
        <v>39</v>
      </c>
      <c r="Y911" s="31" t="s">
        <v>165</v>
      </c>
      <c r="Z911" s="32"/>
      <c r="AA911" s="33">
        <v>45446</v>
      </c>
      <c r="AB911" s="34">
        <v>49075100014991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>
        <v>503028.1</v>
      </c>
      <c r="AX911" s="32">
        <v>2017493</v>
      </c>
      <c r="AY911" s="32">
        <v>1529108.38</v>
      </c>
      <c r="AZ911" s="32">
        <v>531056.89</v>
      </c>
      <c r="BA911" s="32">
        <v>535622.75</v>
      </c>
      <c r="BB911" s="32">
        <v>1036128.57</v>
      </c>
      <c r="BC911" s="32">
        <v>391951.68</v>
      </c>
      <c r="BD911" s="32">
        <v>395474.82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3054</v>
      </c>
      <c r="C912" s="4" t="s">
        <v>3055</v>
      </c>
      <c r="D912" s="7" t="s">
        <v>18</v>
      </c>
      <c r="E912" s="7" t="s">
        <v>209</v>
      </c>
      <c r="F912" s="7" t="s">
        <v>736</v>
      </c>
      <c r="G912" s="7" t="e">
        <f t="shared" ca="1" si="31"/>
        <v>#NAME?</v>
      </c>
      <c r="H912" s="26" t="s">
        <v>170</v>
      </c>
      <c r="I912" s="26" t="s">
        <v>24</v>
      </c>
      <c r="J912" s="7" t="str">
        <f t="shared" si="37"/>
        <v>Não</v>
      </c>
      <c r="K912" s="27">
        <v>45348</v>
      </c>
      <c r="L912" s="7"/>
      <c r="M912" s="7" t="s">
        <v>281</v>
      </c>
      <c r="N912" s="28">
        <v>2.5000000000000001E-2</v>
      </c>
      <c r="O912" s="7" t="s">
        <v>201</v>
      </c>
      <c r="P912" s="29">
        <v>0.2</v>
      </c>
      <c r="Q912" s="30"/>
      <c r="R912" s="30" t="s">
        <v>3056</v>
      </c>
      <c r="S912" s="7" t="s">
        <v>163</v>
      </c>
      <c r="T912" s="7" t="s">
        <v>3057</v>
      </c>
      <c r="U912" s="7" t="s">
        <v>209</v>
      </c>
      <c r="V912" s="26" t="e">
        <f t="shared" ca="1" si="32"/>
        <v>#NAME?</v>
      </c>
      <c r="W912" s="7"/>
      <c r="X912" s="7"/>
      <c r="Y912" s="31" t="s">
        <v>165</v>
      </c>
      <c r="Z912" s="32"/>
      <c r="AA912" s="33">
        <v>45348</v>
      </c>
      <c r="AB912" s="34">
        <v>49075100013527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>
        <v>177833.16</v>
      </c>
      <c r="AT912" s="32">
        <v>180938.03</v>
      </c>
      <c r="AU912" s="32">
        <v>173455.26</v>
      </c>
      <c r="AV912" s="32">
        <v>168089.1</v>
      </c>
      <c r="AW912" s="32">
        <v>168367.9</v>
      </c>
      <c r="AX912" s="32">
        <v>172973.9</v>
      </c>
      <c r="AY912" s="32">
        <v>176604.23</v>
      </c>
      <c r="AZ912" s="32">
        <v>173034.9</v>
      </c>
      <c r="BA912" s="32">
        <v>165663.34</v>
      </c>
      <c r="BB912" s="32">
        <v>160052.95000000001</v>
      </c>
      <c r="BC912" s="32">
        <v>1418.46</v>
      </c>
      <c r="BD912" s="32">
        <v>1424.35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14" t="s">
        <v>3054</v>
      </c>
      <c r="C913" s="4" t="s">
        <v>3058</v>
      </c>
      <c r="D913" s="7" t="s">
        <v>18</v>
      </c>
      <c r="E913" s="7" t="s">
        <v>209</v>
      </c>
      <c r="F913" s="7" t="s">
        <v>736</v>
      </c>
      <c r="G913" s="7" t="e">
        <f t="shared" ca="1" si="31"/>
        <v>#NAME?</v>
      </c>
      <c r="H913" s="26" t="s">
        <v>170</v>
      </c>
      <c r="I913" s="26" t="s">
        <v>24</v>
      </c>
      <c r="J913" s="7" t="str">
        <f t="shared" si="37"/>
        <v>Não</v>
      </c>
      <c r="K913" s="27">
        <v>44998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30"/>
      <c r="R913" s="30" t="s">
        <v>3059</v>
      </c>
      <c r="S913" s="7" t="s">
        <v>163</v>
      </c>
      <c r="T913" s="7" t="s">
        <v>3060</v>
      </c>
      <c r="U913" s="7" t="s">
        <v>209</v>
      </c>
      <c r="V913" s="26" t="e">
        <f t="shared" ca="1" si="32"/>
        <v>#NAME?</v>
      </c>
      <c r="W913" s="7"/>
      <c r="X913" s="7"/>
      <c r="Y913" s="31" t="s">
        <v>165</v>
      </c>
      <c r="Z913" s="32"/>
      <c r="AA913" s="33">
        <v>44998</v>
      </c>
      <c r="AB913" s="34">
        <v>49075100008728</v>
      </c>
      <c r="AC913" s="32"/>
      <c r="AD913" s="32"/>
      <c r="AE913" s="32"/>
      <c r="AF913" s="32"/>
      <c r="AG913" s="32">
        <v>4066.02</v>
      </c>
      <c r="AH913" s="32">
        <v>119885.32</v>
      </c>
      <c r="AI913" s="32">
        <v>120387.26</v>
      </c>
      <c r="AJ913" s="32">
        <v>122550.79</v>
      </c>
      <c r="AK913" s="32">
        <v>124736.01</v>
      </c>
      <c r="AL913" s="32">
        <v>126205.58</v>
      </c>
      <c r="AM913" s="32">
        <v>126009.64</v>
      </c>
      <c r="AN913" s="32">
        <v>238439.05</v>
      </c>
      <c r="AO913" s="32">
        <v>238416.3</v>
      </c>
      <c r="AP913" s="32">
        <v>243583.02</v>
      </c>
      <c r="AQ913" s="32">
        <v>248332.55</v>
      </c>
      <c r="AR913" s="32">
        <v>244038.43</v>
      </c>
      <c r="AS913" s="32">
        <v>167467.49</v>
      </c>
      <c r="AT913" s="32">
        <v>168695.58</v>
      </c>
      <c r="AU913" s="32">
        <v>169793.89</v>
      </c>
      <c r="AV913" s="32">
        <v>171131.9</v>
      </c>
      <c r="AW913" s="32">
        <v>172418.8</v>
      </c>
      <c r="AX913" s="32">
        <v>173808.5</v>
      </c>
      <c r="AY913" s="32">
        <v>174320.1</v>
      </c>
      <c r="AZ913" s="32">
        <v>175086.26</v>
      </c>
      <c r="BA913" s="32">
        <v>176757.99</v>
      </c>
      <c r="BB913" s="32">
        <v>178071.51</v>
      </c>
      <c r="BC913" s="32">
        <v>30066.21</v>
      </c>
      <c r="BD913" s="32">
        <v>30222.36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3061</v>
      </c>
      <c r="C914" s="4" t="s">
        <v>3062</v>
      </c>
      <c r="D914" s="7" t="s">
        <v>41</v>
      </c>
      <c r="E914" s="7" t="s">
        <v>42</v>
      </c>
      <c r="F914" s="7" t="s">
        <v>43</v>
      </c>
      <c r="G914" s="7" t="e">
        <f t="shared" ca="1" si="31"/>
        <v>#NAME?</v>
      </c>
      <c r="H914" s="26" t="s">
        <v>170</v>
      </c>
      <c r="I914" s="26" t="s">
        <v>24</v>
      </c>
      <c r="J914" s="7" t="str">
        <f t="shared" si="37"/>
        <v>Não</v>
      </c>
      <c r="K914" s="27">
        <v>45253</v>
      </c>
      <c r="L914" s="7"/>
      <c r="M914" s="7" t="s">
        <v>23</v>
      </c>
      <c r="N914" s="10">
        <v>1.2E-2</v>
      </c>
      <c r="O914" s="6" t="s">
        <v>24</v>
      </c>
      <c r="P914" s="11">
        <v>0</v>
      </c>
      <c r="Q914" s="30"/>
      <c r="R914" s="30"/>
      <c r="S914" s="7" t="s">
        <v>163</v>
      </c>
      <c r="T914" s="7" t="s">
        <v>3063</v>
      </c>
      <c r="U914" s="7" t="s">
        <v>42</v>
      </c>
      <c r="V914" s="26" t="e">
        <f t="shared" ca="1" si="32"/>
        <v>#NAME?</v>
      </c>
      <c r="W914" s="7"/>
      <c r="X914" s="7"/>
      <c r="Y914" s="31" t="s">
        <v>165</v>
      </c>
      <c r="Z914" s="32"/>
      <c r="AA914" s="33">
        <v>45253</v>
      </c>
      <c r="AB914" s="34">
        <v>49075100012865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>
        <v>170070.52</v>
      </c>
      <c r="AQ914" s="32">
        <v>171445.43</v>
      </c>
      <c r="AR914" s="32">
        <v>607050.12</v>
      </c>
      <c r="AS914" s="32">
        <v>615015.19999999995</v>
      </c>
      <c r="AT914" s="32">
        <v>623702.06999999995</v>
      </c>
      <c r="AU914" s="32">
        <v>977080.97</v>
      </c>
      <c r="AV914" s="32">
        <v>990953.2</v>
      </c>
      <c r="AW914" s="32">
        <v>1003964</v>
      </c>
      <c r="AX914" s="32">
        <v>1008605</v>
      </c>
      <c r="AY914" s="32">
        <v>1031201.35</v>
      </c>
      <c r="AZ914" s="32">
        <v>1032975.68</v>
      </c>
      <c r="BA914" s="32">
        <v>1051387.96</v>
      </c>
      <c r="BB914" s="32">
        <v>1033209.18</v>
      </c>
      <c r="BC914" s="32">
        <v>1005662.95</v>
      </c>
      <c r="BD914" s="32">
        <v>1009144.14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3064</v>
      </c>
      <c r="C915" s="4" t="s">
        <v>3065</v>
      </c>
      <c r="D915" s="7" t="s">
        <v>18</v>
      </c>
      <c r="E915" s="7" t="s">
        <v>19</v>
      </c>
      <c r="F915" s="7" t="s">
        <v>72</v>
      </c>
      <c r="G915" s="7" t="e">
        <f t="shared" ca="1" si="31"/>
        <v>#NAME?</v>
      </c>
      <c r="H915" s="26" t="s">
        <v>170</v>
      </c>
      <c r="I915" s="26" t="s">
        <v>24</v>
      </c>
      <c r="J915" s="7" t="str">
        <f t="shared" si="37"/>
        <v>Não</v>
      </c>
      <c r="K915" s="27">
        <v>45008</v>
      </c>
      <c r="L915" s="7"/>
      <c r="M915" s="7" t="s">
        <v>23</v>
      </c>
      <c r="N915" s="28">
        <v>1.2E-2</v>
      </c>
      <c r="O915" s="7" t="s">
        <v>24</v>
      </c>
      <c r="P915" s="29">
        <v>0</v>
      </c>
      <c r="Q915" s="30"/>
      <c r="R915" s="30"/>
      <c r="S915" s="7" t="s">
        <v>163</v>
      </c>
      <c r="T915" s="7" t="s">
        <v>3066</v>
      </c>
      <c r="U915" s="7" t="s">
        <v>77</v>
      </c>
      <c r="V915" s="26" t="e">
        <f t="shared" ca="1" si="32"/>
        <v>#NAME?</v>
      </c>
      <c r="W915" s="7"/>
      <c r="X915" s="7"/>
      <c r="Y915" s="31" t="s">
        <v>165</v>
      </c>
      <c r="Z915" s="32"/>
      <c r="AA915" s="33">
        <v>45008</v>
      </c>
      <c r="AB915" s="34">
        <v>49075100009791</v>
      </c>
      <c r="AC915" s="32"/>
      <c r="AD915" s="32"/>
      <c r="AE915" s="32"/>
      <c r="AF915" s="32"/>
      <c r="AG915" s="32"/>
      <c r="AH915" s="32">
        <v>521621.68</v>
      </c>
      <c r="AI915" s="32">
        <v>532518.37</v>
      </c>
      <c r="AJ915" s="32">
        <v>507006.42</v>
      </c>
      <c r="AK915" s="32">
        <v>431627.77</v>
      </c>
      <c r="AL915" s="32">
        <v>435468.55</v>
      </c>
      <c r="AM915" s="32">
        <v>439899.37</v>
      </c>
      <c r="AN915" s="32">
        <v>442964.55</v>
      </c>
      <c r="AO915" s="32">
        <v>446342.96</v>
      </c>
      <c r="AP915" s="32">
        <v>449986.5</v>
      </c>
      <c r="AQ915" s="32">
        <v>453760.24</v>
      </c>
      <c r="AR915" s="32">
        <v>457488.96</v>
      </c>
      <c r="AS915" s="32">
        <v>456700.32</v>
      </c>
      <c r="AT915" s="32">
        <v>460657.48</v>
      </c>
      <c r="AU915" s="32">
        <v>462071.8</v>
      </c>
      <c r="AV915" s="32">
        <v>463926.1</v>
      </c>
      <c r="AW915" s="32">
        <v>467784.5</v>
      </c>
      <c r="AX915" s="32">
        <v>470653.2</v>
      </c>
      <c r="AY915" s="32">
        <v>474704.32</v>
      </c>
      <c r="AZ915" s="32">
        <v>477128.01</v>
      </c>
      <c r="BA915" s="32">
        <v>482001.49</v>
      </c>
      <c r="BB915" s="32">
        <v>485790.66</v>
      </c>
      <c r="BC915" s="32">
        <v>489700.33</v>
      </c>
      <c r="BD915" s="32">
        <v>494538.52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3064</v>
      </c>
      <c r="C916" s="4" t="s">
        <v>3067</v>
      </c>
      <c r="D916" s="7" t="s">
        <v>18</v>
      </c>
      <c r="E916" s="7" t="s">
        <v>19</v>
      </c>
      <c r="F916" s="7" t="s">
        <v>72</v>
      </c>
      <c r="G916" s="7" t="e">
        <f t="shared" ca="1" si="31"/>
        <v>#NAME?</v>
      </c>
      <c r="H916" s="26" t="s">
        <v>179</v>
      </c>
      <c r="I916" s="26" t="s">
        <v>180</v>
      </c>
      <c r="J916" s="7" t="str">
        <f t="shared" si="37"/>
        <v>Não</v>
      </c>
      <c r="K916" s="27">
        <v>45008</v>
      </c>
      <c r="L916" s="7"/>
      <c r="M916" s="7" t="s">
        <v>284</v>
      </c>
      <c r="N916" s="28">
        <v>8.0000000000000002E-3</v>
      </c>
      <c r="O916" s="7" t="s">
        <v>285</v>
      </c>
      <c r="P916" s="29">
        <v>0.1</v>
      </c>
      <c r="Q916" s="30"/>
      <c r="R916" s="30"/>
      <c r="S916" s="7" t="s">
        <v>163</v>
      </c>
      <c r="T916" s="7" t="s">
        <v>3066</v>
      </c>
      <c r="U916" s="7" t="s">
        <v>77</v>
      </c>
      <c r="V916" s="26" t="e">
        <f t="shared" ca="1" si="32"/>
        <v>#NAME?</v>
      </c>
      <c r="W916" s="7"/>
      <c r="X916" s="7"/>
      <c r="Y916" s="31" t="s">
        <v>165</v>
      </c>
      <c r="Z916" s="32"/>
      <c r="AA916" s="33">
        <v>45008</v>
      </c>
      <c r="AB916" s="34">
        <v>49075100007128</v>
      </c>
      <c r="AC916" s="32"/>
      <c r="AD916" s="32"/>
      <c r="AE916" s="32"/>
      <c r="AF916" s="32"/>
      <c r="AG916" s="32"/>
      <c r="AH916" s="32">
        <v>163277.32999999999</v>
      </c>
      <c r="AI916" s="32">
        <v>169594.56</v>
      </c>
      <c r="AJ916" s="32">
        <v>180521.59</v>
      </c>
      <c r="AK916" s="32">
        <v>184229.48</v>
      </c>
      <c r="AL916" s="32">
        <v>191310.25</v>
      </c>
      <c r="AM916" s="32">
        <v>207176.92</v>
      </c>
      <c r="AN916" s="32">
        <v>205472.06</v>
      </c>
      <c r="AO916" s="32">
        <v>200959.98</v>
      </c>
      <c r="AP916" s="32">
        <v>204814.37</v>
      </c>
      <c r="AQ916" s="32">
        <v>213492.69</v>
      </c>
      <c r="AR916" s="32">
        <v>213961.05</v>
      </c>
      <c r="AS916" s="32">
        <v>214669.12</v>
      </c>
      <c r="AT916" s="32">
        <v>214690.42</v>
      </c>
      <c r="AU916" s="32">
        <v>213125.79</v>
      </c>
      <c r="AV916" s="32">
        <v>213944.5</v>
      </c>
      <c r="AW916" s="32">
        <v>214275</v>
      </c>
      <c r="AX916" s="32">
        <v>214050.8</v>
      </c>
      <c r="AY916" s="32">
        <v>216666.14</v>
      </c>
      <c r="AZ916" s="32">
        <v>211925.88</v>
      </c>
      <c r="BA916" s="32">
        <v>0</v>
      </c>
      <c r="BB916" s="32">
        <v>0</v>
      </c>
      <c r="BC916" s="32">
        <v>2.41</v>
      </c>
      <c r="BD916" s="32">
        <v>2.41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14" t="s">
        <v>3064</v>
      </c>
      <c r="C917" s="4" t="s">
        <v>3068</v>
      </c>
      <c r="D917" s="7" t="s">
        <v>18</v>
      </c>
      <c r="E917" s="7" t="s">
        <v>19</v>
      </c>
      <c r="F917" s="7" t="s">
        <v>72</v>
      </c>
      <c r="G917" s="7" t="e">
        <f t="shared" ca="1" si="31"/>
        <v>#NAME?</v>
      </c>
      <c r="H917" s="26" t="s">
        <v>179</v>
      </c>
      <c r="I917" s="26" t="s">
        <v>180</v>
      </c>
      <c r="J917" s="7" t="str">
        <f t="shared" si="37"/>
        <v>Não</v>
      </c>
      <c r="K917" s="27">
        <v>45065</v>
      </c>
      <c r="L917" s="7"/>
      <c r="M917" s="7" t="s">
        <v>281</v>
      </c>
      <c r="N917" s="28">
        <v>2.5000000000000001E-2</v>
      </c>
      <c r="O917" s="7" t="s">
        <v>201</v>
      </c>
      <c r="P917" s="29">
        <v>0.2</v>
      </c>
      <c r="Q917" s="30"/>
      <c r="R917" s="30"/>
      <c r="S917" s="7" t="s">
        <v>163</v>
      </c>
      <c r="T917" s="7" t="s">
        <v>3066</v>
      </c>
      <c r="U917" s="7" t="s">
        <v>77</v>
      </c>
      <c r="V917" s="26" t="e">
        <f t="shared" ca="1" si="32"/>
        <v>#NAME?</v>
      </c>
      <c r="W917" s="7"/>
      <c r="X917" s="7"/>
      <c r="Y917" s="31" t="s">
        <v>165</v>
      </c>
      <c r="Z917" s="32"/>
      <c r="AA917" s="33">
        <v>45065</v>
      </c>
      <c r="AB917" s="34">
        <v>49075100008469</v>
      </c>
      <c r="AC917" s="32"/>
      <c r="AD917" s="32"/>
      <c r="AE917" s="32"/>
      <c r="AF917" s="32"/>
      <c r="AG917" s="32"/>
      <c r="AH917" s="32">
        <v>0</v>
      </c>
      <c r="AI917" s="32">
        <v>0</v>
      </c>
      <c r="AJ917" s="32">
        <v>36143.78</v>
      </c>
      <c r="AK917" s="32">
        <v>149606.67000000001</v>
      </c>
      <c r="AL917" s="32">
        <v>196044.31</v>
      </c>
      <c r="AM917" s="32">
        <v>200551.99</v>
      </c>
      <c r="AN917" s="32">
        <v>200139.34</v>
      </c>
      <c r="AO917" s="32">
        <v>191279.63</v>
      </c>
      <c r="AP917" s="32">
        <v>205527</v>
      </c>
      <c r="AQ917" s="32">
        <v>215348.53</v>
      </c>
      <c r="AR917" s="32">
        <v>200476.15</v>
      </c>
      <c r="AS917" s="32">
        <v>203263.17</v>
      </c>
      <c r="AT917" s="32">
        <v>206222.73</v>
      </c>
      <c r="AU917" s="32">
        <v>197992.05</v>
      </c>
      <c r="AV917" s="32">
        <v>192081.4</v>
      </c>
      <c r="AW917" s="32">
        <v>192412.9</v>
      </c>
      <c r="AX917" s="32">
        <v>197680.9</v>
      </c>
      <c r="AY917" s="32">
        <v>201835.32</v>
      </c>
      <c r="AZ917" s="32">
        <v>197764.74</v>
      </c>
      <c r="BA917" s="32">
        <v>1554.8</v>
      </c>
      <c r="BB917" s="32">
        <v>1554.88</v>
      </c>
      <c r="BC917" s="32">
        <v>1558.74</v>
      </c>
      <c r="BD917" s="32">
        <v>786.63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14" t="s">
        <v>3069</v>
      </c>
      <c r="C918" s="4" t="s">
        <v>3070</v>
      </c>
      <c r="D918" s="7" t="s">
        <v>18</v>
      </c>
      <c r="E918" s="7" t="s">
        <v>42</v>
      </c>
      <c r="F918" s="7" t="s">
        <v>90</v>
      </c>
      <c r="G918" s="7" t="e">
        <f t="shared" ca="1" si="31"/>
        <v>#NAME?</v>
      </c>
      <c r="H918" s="26" t="s">
        <v>170</v>
      </c>
      <c r="I918" s="26" t="s">
        <v>24</v>
      </c>
      <c r="J918" s="7" t="str">
        <f t="shared" si="37"/>
        <v>Não</v>
      </c>
      <c r="K918" s="27">
        <v>44952</v>
      </c>
      <c r="L918" s="7"/>
      <c r="M918" s="7" t="s">
        <v>23</v>
      </c>
      <c r="N918" s="28">
        <v>1.2E-2</v>
      </c>
      <c r="O918" s="7" t="s">
        <v>24</v>
      </c>
      <c r="P918" s="29">
        <v>0</v>
      </c>
      <c r="Q918" s="25"/>
      <c r="R918" s="30" t="s">
        <v>3071</v>
      </c>
      <c r="S918" s="7" t="s">
        <v>163</v>
      </c>
      <c r="T918" s="7" t="s">
        <v>3072</v>
      </c>
      <c r="U918" s="7" t="s">
        <v>42</v>
      </c>
      <c r="V918" s="26" t="e">
        <f t="shared" ca="1" si="32"/>
        <v>#NAME?</v>
      </c>
      <c r="W918" s="7"/>
      <c r="X918" s="7"/>
      <c r="Y918" s="31" t="s">
        <v>279</v>
      </c>
      <c r="Z918" s="32"/>
      <c r="AA918" s="33">
        <v>44952</v>
      </c>
      <c r="AB918" s="34">
        <v>49075100006520</v>
      </c>
      <c r="AC918" s="32"/>
      <c r="AD918" s="32"/>
      <c r="AE918" s="32"/>
      <c r="AF918" s="32">
        <v>579196.03</v>
      </c>
      <c r="AG918" s="32">
        <v>798318.68</v>
      </c>
      <c r="AH918" s="32">
        <v>807877.6</v>
      </c>
      <c r="AI918" s="32">
        <v>813726.89</v>
      </c>
      <c r="AJ918" s="32">
        <v>887588.24</v>
      </c>
      <c r="AK918" s="32">
        <v>843575.38</v>
      </c>
      <c r="AL918" s="32">
        <v>832895.88</v>
      </c>
      <c r="AM918" s="32">
        <v>839324.22</v>
      </c>
      <c r="AN918" s="32">
        <v>793669.27</v>
      </c>
      <c r="AO918" s="32">
        <v>798873.52</v>
      </c>
      <c r="AP918" s="32">
        <v>804218.39</v>
      </c>
      <c r="AQ918" s="32">
        <v>799945.06</v>
      </c>
      <c r="AR918" s="32">
        <v>806505.87</v>
      </c>
      <c r="AS918" s="32">
        <v>452576.47</v>
      </c>
      <c r="AT918" s="32">
        <v>456589.58</v>
      </c>
      <c r="AU918" s="32">
        <v>428573.93</v>
      </c>
      <c r="AV918" s="32">
        <v>431991.8</v>
      </c>
      <c r="AW918" s="32">
        <v>435329.3</v>
      </c>
      <c r="AX918" s="32">
        <v>391287.7</v>
      </c>
      <c r="AY918" s="32">
        <v>391444.78</v>
      </c>
      <c r="AZ918" s="32">
        <v>394091.61</v>
      </c>
      <c r="BA918" s="32">
        <v>397916.86</v>
      </c>
      <c r="BB918" s="32">
        <v>400839.13</v>
      </c>
      <c r="BC918" s="32">
        <v>389073.01</v>
      </c>
      <c r="BD918" s="32">
        <v>371425.51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3073</v>
      </c>
      <c r="C919" s="4" t="s">
        <v>3074</v>
      </c>
      <c r="D919" s="7" t="s">
        <v>18</v>
      </c>
      <c r="E919" s="7" t="s">
        <v>42</v>
      </c>
      <c r="F919" s="7" t="s">
        <v>48</v>
      </c>
      <c r="G919" s="7" t="e">
        <f t="shared" ca="1" si="31"/>
        <v>#NAME?</v>
      </c>
      <c r="H919" s="26" t="s">
        <v>179</v>
      </c>
      <c r="I919" s="26" t="s">
        <v>245</v>
      </c>
      <c r="J919" s="7" t="str">
        <f t="shared" si="37"/>
        <v>Não</v>
      </c>
      <c r="K919" s="27">
        <v>44986</v>
      </c>
      <c r="L919" s="7"/>
      <c r="M919" s="7" t="s">
        <v>23</v>
      </c>
      <c r="N919" s="28">
        <v>1.2E-2</v>
      </c>
      <c r="O919" s="7" t="s">
        <v>24</v>
      </c>
      <c r="P919" s="29">
        <v>0</v>
      </c>
      <c r="Q919" s="30"/>
      <c r="R919" s="30"/>
      <c r="S919" s="7" t="s">
        <v>163</v>
      </c>
      <c r="T919" s="7" t="s">
        <v>3075</v>
      </c>
      <c r="U919" s="7" t="s">
        <v>42</v>
      </c>
      <c r="V919" s="26" t="e">
        <f t="shared" ca="1" si="32"/>
        <v>#NAME?</v>
      </c>
      <c r="W919" s="7"/>
      <c r="X919" s="7"/>
      <c r="Y919" s="31" t="s">
        <v>165</v>
      </c>
      <c r="Z919" s="32"/>
      <c r="AA919" s="33">
        <v>44986</v>
      </c>
      <c r="AB919" s="34">
        <v>49075100010226</v>
      </c>
      <c r="AC919" s="32"/>
      <c r="AD919" s="32"/>
      <c r="AE919" s="32"/>
      <c r="AF919" s="32"/>
      <c r="AG919" s="32">
        <v>0</v>
      </c>
      <c r="AH919" s="32">
        <v>302924.14</v>
      </c>
      <c r="AI919" s="32">
        <v>305070.15000000002</v>
      </c>
      <c r="AJ919" s="32">
        <v>308282</v>
      </c>
      <c r="AK919" s="32">
        <v>277.8</v>
      </c>
      <c r="AL919" s="32">
        <v>14.67</v>
      </c>
      <c r="AM919" s="32">
        <v>14.67</v>
      </c>
      <c r="AN919" s="32">
        <v>14.67</v>
      </c>
      <c r="AO919" s="32">
        <v>14.67</v>
      </c>
      <c r="AP919" s="32">
        <v>14.67</v>
      </c>
      <c r="AQ919" s="32">
        <v>14.67</v>
      </c>
      <c r="AR919" s="32">
        <v>14.67</v>
      </c>
      <c r="AS919" s="32">
        <v>14.67</v>
      </c>
      <c r="AT919" s="32">
        <v>14.67</v>
      </c>
      <c r="AU919" s="32">
        <v>14.67</v>
      </c>
      <c r="AV919" s="32">
        <v>14.67</v>
      </c>
      <c r="AW919" s="32">
        <v>14.67</v>
      </c>
      <c r="AX919" s="32">
        <v>14.67</v>
      </c>
      <c r="AY919" s="32">
        <v>14.67</v>
      </c>
      <c r="AZ919" s="32">
        <v>14.67</v>
      </c>
      <c r="BA919" s="32">
        <v>14.67</v>
      </c>
      <c r="BB919" s="32">
        <v>14.67</v>
      </c>
      <c r="BC919" s="32">
        <v>14.67</v>
      </c>
      <c r="BD919" s="32">
        <v>14.67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3" t="s">
        <v>3076</v>
      </c>
      <c r="C920" s="4" t="s">
        <v>3077</v>
      </c>
      <c r="D920" s="7" t="s">
        <v>159</v>
      </c>
      <c r="E920" s="7" t="s">
        <v>32</v>
      </c>
      <c r="F920" s="7" t="s">
        <v>160</v>
      </c>
      <c r="G920" s="7" t="e">
        <f t="shared" ca="1" si="31"/>
        <v>#NAME?</v>
      </c>
      <c r="H920" s="26" t="s">
        <v>161</v>
      </c>
      <c r="I920" s="26" t="s">
        <v>24</v>
      </c>
      <c r="J920" s="7" t="str">
        <f t="shared" si="37"/>
        <v>Não</v>
      </c>
      <c r="K920" s="27">
        <v>45315</v>
      </c>
      <c r="L920" s="27">
        <v>45530</v>
      </c>
      <c r="M920" s="7" t="s">
        <v>221</v>
      </c>
      <c r="N920" s="28">
        <v>1.4999999999999999E-2</v>
      </c>
      <c r="O920" s="7" t="s">
        <v>99</v>
      </c>
      <c r="P920" s="29">
        <v>0.1</v>
      </c>
      <c r="Q920" s="30"/>
      <c r="R920" s="30"/>
      <c r="S920" s="7" t="s">
        <v>163</v>
      </c>
      <c r="T920" s="7" t="s">
        <v>3078</v>
      </c>
      <c r="U920" s="7" t="s">
        <v>32</v>
      </c>
      <c r="V920" s="26" t="e">
        <f t="shared" ca="1" si="32"/>
        <v>#NAME?</v>
      </c>
      <c r="W920" s="7"/>
      <c r="X920" s="7"/>
      <c r="Y920" s="31" t="s">
        <v>279</v>
      </c>
      <c r="Z920" s="32"/>
      <c r="AA920" s="33">
        <v>45315</v>
      </c>
      <c r="AB920" s="34">
        <v>49075100013251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>
        <v>249493.29</v>
      </c>
      <c r="AS920" s="32">
        <v>252033.87</v>
      </c>
      <c r="AT920" s="32">
        <v>254560.55</v>
      </c>
      <c r="AU920" s="32">
        <v>252704.25</v>
      </c>
      <c r="AV920" s="32">
        <v>251759.9</v>
      </c>
      <c r="AW920" s="32">
        <v>253263.5</v>
      </c>
      <c r="AX920" s="32">
        <v>216286.8</v>
      </c>
      <c r="AY920" s="32">
        <v>0</v>
      </c>
      <c r="AZ920" s="32">
        <v>0</v>
      </c>
      <c r="BA920" s="32">
        <v>0</v>
      </c>
      <c r="BB920" s="32">
        <v>0</v>
      </c>
      <c r="BC920" s="32">
        <v>0</v>
      </c>
      <c r="BD920" s="32">
        <v>0</v>
      </c>
      <c r="BE920" s="32" t="e">
        <f t="array" aca="1" ref="BE920" ca="1">_xludf.XLOOKUP(C920,'PL TOTAL D0'!A:A,'PL TOTAL D0'!C:C,"")</f>
        <v>#NAME?</v>
      </c>
    </row>
    <row r="921" spans="1:57" ht="16.5" customHeight="1">
      <c r="A921" s="25" t="s">
        <v>17</v>
      </c>
      <c r="B921" s="42" t="s">
        <v>3079</v>
      </c>
      <c r="C921" s="43" t="s">
        <v>3080</v>
      </c>
      <c r="D921" s="7" t="s">
        <v>18</v>
      </c>
      <c r="E921" s="7" t="s">
        <v>32</v>
      </c>
      <c r="F921" s="7" t="s">
        <v>220</v>
      </c>
      <c r="G921" s="7" t="e">
        <f t="shared" ca="1" si="31"/>
        <v>#NAME?</v>
      </c>
      <c r="H921" s="26" t="s">
        <v>170</v>
      </c>
      <c r="I921" s="26" t="s">
        <v>24</v>
      </c>
      <c r="J921" s="7" t="str">
        <f t="shared" si="37"/>
        <v>Não</v>
      </c>
      <c r="K921" s="27">
        <v>45182</v>
      </c>
      <c r="L921" s="7"/>
      <c r="M921" s="7" t="s">
        <v>23</v>
      </c>
      <c r="N921" s="28">
        <v>1.2E-2</v>
      </c>
      <c r="O921" s="7" t="s">
        <v>24</v>
      </c>
      <c r="P921" s="29">
        <v>0</v>
      </c>
      <c r="Q921" s="30"/>
      <c r="R921" s="30"/>
      <c r="S921" s="7" t="s">
        <v>163</v>
      </c>
      <c r="T921" s="7" t="s">
        <v>3081</v>
      </c>
      <c r="U921" s="7" t="s">
        <v>32</v>
      </c>
      <c r="V921" s="26" t="e">
        <f t="shared" ca="1" si="32"/>
        <v>#NAME?</v>
      </c>
      <c r="W921" s="7"/>
      <c r="X921" s="7"/>
      <c r="Y921" s="31" t="s">
        <v>165</v>
      </c>
      <c r="Z921" s="32"/>
      <c r="AA921" s="33">
        <v>45182</v>
      </c>
      <c r="AB921" s="34">
        <v>49075100012121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>
        <v>131676.6</v>
      </c>
      <c r="AO921" s="32">
        <v>142546.85</v>
      </c>
      <c r="AP921" s="32">
        <v>144758.67000000001</v>
      </c>
      <c r="AQ921" s="32">
        <v>146016.85999999999</v>
      </c>
      <c r="AR921" s="32">
        <v>147259.54999999999</v>
      </c>
      <c r="AS921" s="32">
        <v>148387.20000000001</v>
      </c>
      <c r="AT921" s="32">
        <v>149376.34</v>
      </c>
      <c r="AU921" s="32">
        <v>150548.75</v>
      </c>
      <c r="AV921" s="32">
        <v>151824.5</v>
      </c>
      <c r="AW921" s="32">
        <v>153021.29999999999</v>
      </c>
      <c r="AX921" s="32">
        <v>160893</v>
      </c>
      <c r="AY921" s="32">
        <v>162149.82</v>
      </c>
      <c r="AZ921" s="32">
        <v>163340.62</v>
      </c>
      <c r="BA921" s="32">
        <v>180768.1</v>
      </c>
      <c r="BB921" s="32">
        <v>181873.61</v>
      </c>
      <c r="BC921" s="32">
        <v>183104.01</v>
      </c>
      <c r="BD921" s="32">
        <v>184760.01</v>
      </c>
      <c r="BE921" s="32" t="e">
        <f t="array" aca="1" ref="BE921" ca="1">_xludf.XLOOKUP(C921,'PL TOTAL D0'!A:A,'PL TOTAL D0'!C:C,"")</f>
        <v>#NAME?</v>
      </c>
    </row>
    <row r="922" spans="1:57" ht="16.5" customHeight="1">
      <c r="A922" s="25" t="s">
        <v>17</v>
      </c>
      <c r="B922" s="3" t="s">
        <v>3082</v>
      </c>
      <c r="C922" s="4" t="s">
        <v>3083</v>
      </c>
      <c r="D922" s="7" t="s">
        <v>18</v>
      </c>
      <c r="E922" s="7" t="s">
        <v>32</v>
      </c>
      <c r="F922" s="7" t="s">
        <v>233</v>
      </c>
      <c r="G922" s="7" t="e">
        <f t="shared" ca="1" si="31"/>
        <v>#NAME?</v>
      </c>
      <c r="H922" s="26" t="s">
        <v>161</v>
      </c>
      <c r="I922" s="26" t="s">
        <v>24</v>
      </c>
      <c r="J922" s="7" t="str">
        <f t="shared" si="37"/>
        <v>Não</v>
      </c>
      <c r="K922" s="27">
        <v>45051</v>
      </c>
      <c r="L922" s="27">
        <v>45449</v>
      </c>
      <c r="M922" s="7" t="s">
        <v>23</v>
      </c>
      <c r="N922" s="28">
        <v>0.01</v>
      </c>
      <c r="O922" s="7" t="s">
        <v>24</v>
      </c>
      <c r="P922" s="29">
        <v>0</v>
      </c>
      <c r="Q922" s="30"/>
      <c r="R922" s="30" t="s">
        <v>345</v>
      </c>
      <c r="S922" s="7" t="s">
        <v>163</v>
      </c>
      <c r="T922" s="7" t="s">
        <v>3084</v>
      </c>
      <c r="U922" s="7" t="s">
        <v>230</v>
      </c>
      <c r="V922" s="26" t="e">
        <f t="shared" ca="1" si="32"/>
        <v>#NAME?</v>
      </c>
      <c r="W922" s="7"/>
      <c r="X922" s="7"/>
      <c r="Y922" s="31" t="s">
        <v>165</v>
      </c>
      <c r="Z922" s="32"/>
      <c r="AA922" s="33">
        <v>45051</v>
      </c>
      <c r="AB922" s="34">
        <v>49075100012131</v>
      </c>
      <c r="AC922" s="32"/>
      <c r="AD922" s="32"/>
      <c r="AE922" s="32"/>
      <c r="AF922" s="32"/>
      <c r="AG922" s="32"/>
      <c r="AH922" s="32"/>
      <c r="AI922" s="32">
        <v>1689189.64</v>
      </c>
      <c r="AJ922" s="32">
        <v>1696169.83</v>
      </c>
      <c r="AK922" s="32">
        <v>1715562.2</v>
      </c>
      <c r="AL922" s="32">
        <v>1374140.03</v>
      </c>
      <c r="AM922" s="32">
        <v>0</v>
      </c>
      <c r="AN922" s="32">
        <v>0</v>
      </c>
      <c r="AO922" s="32">
        <v>0</v>
      </c>
      <c r="AP922" s="32">
        <v>0</v>
      </c>
      <c r="AQ922" s="32">
        <v>0</v>
      </c>
      <c r="AR922" s="32">
        <v>0</v>
      </c>
      <c r="AS922" s="32">
        <v>0</v>
      </c>
      <c r="AT922" s="32">
        <v>0</v>
      </c>
      <c r="AU922" s="32">
        <v>0</v>
      </c>
      <c r="AV922" s="32">
        <v>0</v>
      </c>
      <c r="AW922" s="32">
        <v>0</v>
      </c>
      <c r="AX922" s="32">
        <v>0</v>
      </c>
      <c r="AY922" s="32">
        <v>0</v>
      </c>
      <c r="AZ922" s="32">
        <v>0</v>
      </c>
      <c r="BA922" s="32">
        <v>0</v>
      </c>
      <c r="BB922" s="32">
        <v>0</v>
      </c>
      <c r="BC922" s="32">
        <v>0</v>
      </c>
      <c r="BD922" s="32">
        <v>0</v>
      </c>
      <c r="BE922" s="32" t="e">
        <f t="array" aca="1" ref="BE922" ca="1">_xludf.XLOOKUP(C922,'PL TOTAL D0'!A:A,'PL TOTAL D0'!C:C,"")</f>
        <v>#NAME?</v>
      </c>
    </row>
    <row r="923" spans="1:57" ht="16.5" customHeight="1">
      <c r="A923" s="25" t="s">
        <v>17</v>
      </c>
      <c r="B923" s="3" t="s">
        <v>3085</v>
      </c>
      <c r="C923" s="38" t="s">
        <v>3086</v>
      </c>
      <c r="D923" s="7" t="s">
        <v>159</v>
      </c>
      <c r="E923" s="7" t="s">
        <v>32</v>
      </c>
      <c r="F923" s="7" t="s">
        <v>160</v>
      </c>
      <c r="G923" s="7" t="e">
        <f t="shared" ca="1" si="31"/>
        <v>#NAME?</v>
      </c>
      <c r="H923" s="26" t="s">
        <v>161</v>
      </c>
      <c r="I923" s="26" t="s">
        <v>24</v>
      </c>
      <c r="J923" s="7" t="str">
        <f t="shared" si="37"/>
        <v>Não</v>
      </c>
      <c r="K923" s="27">
        <v>45359</v>
      </c>
      <c r="L923" s="27">
        <v>45539</v>
      </c>
      <c r="M923" s="7" t="s">
        <v>227</v>
      </c>
      <c r="N923" s="28">
        <v>0</v>
      </c>
      <c r="O923" s="7" t="s">
        <v>24</v>
      </c>
      <c r="P923" s="29">
        <v>0</v>
      </c>
      <c r="Q923" s="30"/>
      <c r="R923" s="30" t="s">
        <v>345</v>
      </c>
      <c r="S923" s="7" t="s">
        <v>163</v>
      </c>
      <c r="T923" s="6" t="s">
        <v>3087</v>
      </c>
      <c r="U923" s="7" t="s">
        <v>209</v>
      </c>
      <c r="V923" s="26" t="e">
        <f t="shared" ca="1" si="32"/>
        <v>#NAME?</v>
      </c>
      <c r="W923" s="7"/>
      <c r="X923" s="7"/>
      <c r="Y923" s="31" t="s">
        <v>165</v>
      </c>
      <c r="Z923" s="32"/>
      <c r="AA923" s="33">
        <v>45359</v>
      </c>
      <c r="AB923" s="34">
        <v>49075100014620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>
        <v>536257.18000000005</v>
      </c>
      <c r="AU923" s="32">
        <v>560300.31000000006</v>
      </c>
      <c r="AV923" s="32">
        <v>564711.30000000005</v>
      </c>
      <c r="AW923" s="32">
        <v>563857.4</v>
      </c>
      <c r="AX923" s="32">
        <v>0</v>
      </c>
      <c r="AY923" s="32">
        <v>0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6.5" customHeight="1">
      <c r="A924" s="25" t="s">
        <v>17</v>
      </c>
      <c r="B924" s="3" t="s">
        <v>3085</v>
      </c>
      <c r="C924" s="38" t="s">
        <v>3088</v>
      </c>
      <c r="D924" s="7" t="s">
        <v>159</v>
      </c>
      <c r="E924" s="7" t="s">
        <v>32</v>
      </c>
      <c r="F924" s="7" t="s">
        <v>160</v>
      </c>
      <c r="G924" s="7" t="e">
        <f t="shared" ca="1" si="31"/>
        <v>#NAME?</v>
      </c>
      <c r="H924" s="26" t="s">
        <v>161</v>
      </c>
      <c r="I924" s="26" t="s">
        <v>24</v>
      </c>
      <c r="J924" s="7" t="s">
        <v>199</v>
      </c>
      <c r="K924" s="27">
        <v>45308</v>
      </c>
      <c r="L924" s="27">
        <v>45539</v>
      </c>
      <c r="M924" s="7" t="s">
        <v>315</v>
      </c>
      <c r="N924" s="28">
        <v>6.0000000000000001E-3</v>
      </c>
      <c r="O924" s="7" t="s">
        <v>24</v>
      </c>
      <c r="P924" s="29">
        <v>0</v>
      </c>
      <c r="Q924" s="30"/>
      <c r="R924" s="30" t="s">
        <v>3089</v>
      </c>
      <c r="S924" s="7" t="s">
        <v>163</v>
      </c>
      <c r="T924" s="6" t="s">
        <v>3087</v>
      </c>
      <c r="U924" s="7"/>
      <c r="V924" s="26" t="e">
        <f t="shared" ca="1" si="32"/>
        <v>#NAME?</v>
      </c>
      <c r="W924" s="7"/>
      <c r="X924" s="7"/>
      <c r="Y924" s="31"/>
      <c r="Z924" s="32"/>
      <c r="AA924" s="33">
        <v>45308</v>
      </c>
      <c r="AB924" s="34">
        <v>49075100013624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>
        <v>4330001.9400000004</v>
      </c>
      <c r="AS924" s="32">
        <v>4359086.67</v>
      </c>
      <c r="AT924" s="32">
        <v>3755707.41</v>
      </c>
      <c r="AU924" s="32">
        <v>3923725.93</v>
      </c>
      <c r="AV924" s="32">
        <v>3948084</v>
      </c>
      <c r="AW924" s="32">
        <v>4118178</v>
      </c>
      <c r="AX924" s="32">
        <v>0</v>
      </c>
      <c r="AY924" s="32">
        <v>0</v>
      </c>
      <c r="AZ924" s="32">
        <v>0</v>
      </c>
      <c r="BA924" s="32">
        <v>0</v>
      </c>
      <c r="BB924" s="32">
        <v>0</v>
      </c>
      <c r="BC924" s="32">
        <v>0</v>
      </c>
      <c r="BD924" s="32">
        <v>0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17</v>
      </c>
      <c r="B925" s="14" t="s">
        <v>3090</v>
      </c>
      <c r="C925" s="4" t="s">
        <v>3091</v>
      </c>
      <c r="D925" s="7" t="s">
        <v>18</v>
      </c>
      <c r="E925" s="7" t="s">
        <v>42</v>
      </c>
      <c r="F925" s="7" t="s">
        <v>90</v>
      </c>
      <c r="G925" s="7" t="e">
        <f t="shared" ca="1" si="31"/>
        <v>#NAME?</v>
      </c>
      <c r="H925" s="26" t="s">
        <v>179</v>
      </c>
      <c r="I925" s="26" t="s">
        <v>180</v>
      </c>
      <c r="J925" s="7" t="str">
        <f t="shared" ref="J925:J932" si="38">IF(Q925=0,"Não","Sim")</f>
        <v>Não</v>
      </c>
      <c r="K925" s="27">
        <v>44992</v>
      </c>
      <c r="L925" s="7"/>
      <c r="M925" s="7" t="s">
        <v>23</v>
      </c>
      <c r="N925" s="28">
        <v>0.01</v>
      </c>
      <c r="O925" s="7" t="s">
        <v>24</v>
      </c>
      <c r="P925" s="29">
        <v>0</v>
      </c>
      <c r="Q925" s="30"/>
      <c r="R925" s="30"/>
      <c r="S925" s="7" t="s">
        <v>163</v>
      </c>
      <c r="T925" s="7" t="s">
        <v>3092</v>
      </c>
      <c r="U925" s="7" t="s">
        <v>42</v>
      </c>
      <c r="V925" s="26" t="e">
        <f t="shared" ca="1" si="32"/>
        <v>#NAME?</v>
      </c>
      <c r="W925" s="7"/>
      <c r="X925" s="7"/>
      <c r="Y925" s="31" t="s">
        <v>165</v>
      </c>
      <c r="Z925" s="32"/>
      <c r="AA925" s="33">
        <v>44992</v>
      </c>
      <c r="AB925" s="34">
        <v>49075100009422</v>
      </c>
      <c r="AC925" s="32"/>
      <c r="AD925" s="32"/>
      <c r="AE925" s="32"/>
      <c r="AF925" s="32"/>
      <c r="AG925" s="32">
        <v>68740.039999999994</v>
      </c>
      <c r="AH925" s="32">
        <v>69255.53</v>
      </c>
      <c r="AI925" s="32">
        <v>69786.2</v>
      </c>
      <c r="AJ925" s="32">
        <v>70572.13</v>
      </c>
      <c r="AK925" s="32">
        <v>71251.350000000006</v>
      </c>
      <c r="AL925" s="32">
        <v>61652.23</v>
      </c>
      <c r="AM925" s="32">
        <v>62276.69</v>
      </c>
      <c r="AN925" s="32">
        <v>62797.85</v>
      </c>
      <c r="AO925" s="32">
        <v>63368.38</v>
      </c>
      <c r="AP925" s="32">
        <v>63801.15</v>
      </c>
      <c r="AQ925" s="32">
        <v>64203.199999999997</v>
      </c>
      <c r="AR925" s="32">
        <v>64745.13</v>
      </c>
      <c r="AS925" s="32">
        <v>65189.27</v>
      </c>
      <c r="AT925" s="32">
        <v>65158.14</v>
      </c>
      <c r="AU925" s="32">
        <v>65720.44</v>
      </c>
      <c r="AV925" s="32">
        <v>0</v>
      </c>
      <c r="AW925" s="32">
        <v>20.89</v>
      </c>
      <c r="AX925" s="32">
        <v>20.89</v>
      </c>
      <c r="AY925" s="32">
        <v>20.89</v>
      </c>
      <c r="AZ925" s="32">
        <v>20.89</v>
      </c>
      <c r="BA925" s="32">
        <v>20.89</v>
      </c>
      <c r="BB925" s="32">
        <v>20.89</v>
      </c>
      <c r="BC925" s="32">
        <v>20.89</v>
      </c>
      <c r="BD925" s="32">
        <v>20.89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03" t="s">
        <v>17</v>
      </c>
      <c r="B926" s="204" t="s">
        <v>3093</v>
      </c>
      <c r="C926" s="205" t="s">
        <v>3094</v>
      </c>
      <c r="D926" s="206" t="s">
        <v>18</v>
      </c>
      <c r="E926" s="206" t="s">
        <v>32</v>
      </c>
      <c r="F926" s="206" t="s">
        <v>220</v>
      </c>
      <c r="G926" s="7" t="e">
        <f t="shared" ca="1" si="31"/>
        <v>#NAME?</v>
      </c>
      <c r="H926" s="207" t="s">
        <v>179</v>
      </c>
      <c r="I926" s="207" t="s">
        <v>180</v>
      </c>
      <c r="J926" s="7" t="str">
        <f t="shared" si="38"/>
        <v>Não</v>
      </c>
      <c r="K926" s="208">
        <v>44894</v>
      </c>
      <c r="L926" s="206"/>
      <c r="M926" s="206" t="s">
        <v>521</v>
      </c>
      <c r="N926" s="209">
        <v>7.0000000000000001E-3</v>
      </c>
      <c r="O926" s="206" t="s">
        <v>24</v>
      </c>
      <c r="P926" s="210">
        <v>0</v>
      </c>
      <c r="Q926" s="30"/>
      <c r="R926" s="211"/>
      <c r="S926" s="206" t="s">
        <v>207</v>
      </c>
      <c r="T926" s="206" t="s">
        <v>3095</v>
      </c>
      <c r="U926" s="206" t="s">
        <v>230</v>
      </c>
      <c r="V926" s="26" t="e">
        <f t="shared" ca="1" si="32"/>
        <v>#NAME?</v>
      </c>
      <c r="W926" s="206"/>
      <c r="X926" s="206"/>
      <c r="Y926" s="212" t="s">
        <v>279</v>
      </c>
      <c r="Z926" s="213"/>
      <c r="AA926" s="214">
        <v>44894</v>
      </c>
      <c r="AB926" s="215">
        <v>49075100006539</v>
      </c>
      <c r="AC926" s="213"/>
      <c r="AD926" s="213"/>
      <c r="AE926" s="213">
        <v>2655155.41</v>
      </c>
      <c r="AF926" s="213">
        <v>2675570.11</v>
      </c>
      <c r="AG926" s="213">
        <v>2699231.96</v>
      </c>
      <c r="AH926" s="213">
        <v>2728008.19</v>
      </c>
      <c r="AI926" s="213">
        <v>2738653.68</v>
      </c>
      <c r="AJ926" s="213">
        <v>2770866.74</v>
      </c>
      <c r="AK926" s="213">
        <v>2798261.37</v>
      </c>
      <c r="AL926" s="213">
        <v>2825569.34</v>
      </c>
      <c r="AM926" s="213">
        <v>2851375.93</v>
      </c>
      <c r="AN926" s="213">
        <v>2873474.15</v>
      </c>
      <c r="AO926" s="213">
        <v>2892360.45</v>
      </c>
      <c r="AP926" s="213">
        <v>360671.84</v>
      </c>
      <c r="AQ926" s="213">
        <v>362643.08</v>
      </c>
      <c r="AR926" s="213">
        <v>220</v>
      </c>
      <c r="AS926" s="32">
        <v>170.04</v>
      </c>
      <c r="AT926" s="32">
        <v>170.67</v>
      </c>
      <c r="AU926" s="32">
        <v>172.16</v>
      </c>
      <c r="AV926" s="32">
        <v>173.05</v>
      </c>
      <c r="AW926" s="32">
        <v>174.41</v>
      </c>
      <c r="AX926" s="32">
        <v>175.98</v>
      </c>
      <c r="AY926" s="32">
        <v>177.51</v>
      </c>
      <c r="AZ926" s="32">
        <v>178.99</v>
      </c>
      <c r="BA926" s="32">
        <v>180.65</v>
      </c>
      <c r="BB926" s="32">
        <v>180.73</v>
      </c>
      <c r="BC926" s="32">
        <v>182.38</v>
      </c>
      <c r="BD926" s="32">
        <v>184.25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03" t="s">
        <v>17</v>
      </c>
      <c r="B927" s="40" t="s">
        <v>3096</v>
      </c>
      <c r="C927" s="41" t="s">
        <v>3097</v>
      </c>
      <c r="D927" s="206" t="s">
        <v>41</v>
      </c>
      <c r="E927" s="206" t="s">
        <v>42</v>
      </c>
      <c r="F927" s="7" t="s">
        <v>43</v>
      </c>
      <c r="G927" s="7" t="e">
        <f t="shared" ca="1" si="31"/>
        <v>#NAME?</v>
      </c>
      <c r="H927" s="207" t="s">
        <v>179</v>
      </c>
      <c r="I927" s="207" t="s">
        <v>180</v>
      </c>
      <c r="J927" s="7" t="str">
        <f t="shared" si="38"/>
        <v>Não</v>
      </c>
      <c r="K927" s="208">
        <v>45376</v>
      </c>
      <c r="L927" s="206"/>
      <c r="M927" s="206" t="s">
        <v>23</v>
      </c>
      <c r="N927" s="209">
        <v>1.2E-2</v>
      </c>
      <c r="O927" s="206" t="s">
        <v>24</v>
      </c>
      <c r="P927" s="210">
        <v>0</v>
      </c>
      <c r="Q927" s="30"/>
      <c r="R927" s="211"/>
      <c r="S927" s="206" t="s">
        <v>163</v>
      </c>
      <c r="T927" s="6" t="s">
        <v>3098</v>
      </c>
      <c r="U927" s="206" t="s">
        <v>42</v>
      </c>
      <c r="V927" s="26" t="e">
        <f t="shared" ca="1" si="32"/>
        <v>#NAME?</v>
      </c>
      <c r="W927" s="206"/>
      <c r="X927" s="206"/>
      <c r="Y927" s="212" t="s">
        <v>165</v>
      </c>
      <c r="Z927" s="213"/>
      <c r="AA927" s="214">
        <v>45376</v>
      </c>
      <c r="AB927" s="215">
        <v>49075100013934</v>
      </c>
      <c r="AC927" s="213"/>
      <c r="AD927" s="213"/>
      <c r="AE927" s="213"/>
      <c r="AF927" s="213"/>
      <c r="AG927" s="213"/>
      <c r="AH927" s="213"/>
      <c r="AI927" s="213"/>
      <c r="AJ927" s="213"/>
      <c r="AK927" s="213"/>
      <c r="AL927" s="213"/>
      <c r="AM927" s="213"/>
      <c r="AN927" s="213"/>
      <c r="AO927" s="213"/>
      <c r="AP927" s="213"/>
      <c r="AQ927" s="213"/>
      <c r="AR927" s="213"/>
      <c r="AS927" s="32"/>
      <c r="AT927" s="32">
        <v>0</v>
      </c>
      <c r="AU927" s="32">
        <v>201422.5</v>
      </c>
      <c r="AV927" s="32">
        <v>203080.1</v>
      </c>
      <c r="AW927" s="32">
        <v>204808.8</v>
      </c>
      <c r="AX927" s="32">
        <v>206568.3</v>
      </c>
      <c r="AY927" s="32">
        <v>208312.85</v>
      </c>
      <c r="AZ927" s="32">
        <v>209380.72</v>
      </c>
      <c r="BA927" s="32">
        <v>211226.79</v>
      </c>
      <c r="BB927" s="32">
        <v>0</v>
      </c>
      <c r="BC927" s="32">
        <v>0.21</v>
      </c>
      <c r="BD927" s="32">
        <v>0.21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17</v>
      </c>
      <c r="B928" s="14" t="s">
        <v>3099</v>
      </c>
      <c r="C928" s="41" t="s">
        <v>3100</v>
      </c>
      <c r="D928" s="7" t="s">
        <v>18</v>
      </c>
      <c r="E928" s="7" t="s">
        <v>19</v>
      </c>
      <c r="F928" s="7" t="s">
        <v>20</v>
      </c>
      <c r="G928" s="7" t="e">
        <f t="shared" ca="1" si="31"/>
        <v>#NAME?</v>
      </c>
      <c r="H928" s="26" t="s">
        <v>170</v>
      </c>
      <c r="I928" s="26" t="s">
        <v>24</v>
      </c>
      <c r="J928" s="7" t="str">
        <f t="shared" si="38"/>
        <v>Não</v>
      </c>
      <c r="K928" s="27">
        <v>45637</v>
      </c>
      <c r="L928" s="27"/>
      <c r="M928" s="7" t="s">
        <v>75</v>
      </c>
      <c r="N928" s="28">
        <v>1.2E-2</v>
      </c>
      <c r="O928" s="7" t="s">
        <v>24</v>
      </c>
      <c r="P928" s="29">
        <v>0</v>
      </c>
      <c r="Q928" s="47"/>
      <c r="R928" s="30"/>
      <c r="S928" s="7" t="s">
        <v>163</v>
      </c>
      <c r="T928" s="7" t="s">
        <v>3101</v>
      </c>
      <c r="U928" s="7" t="s">
        <v>77</v>
      </c>
      <c r="V928" s="26" t="e">
        <f t="shared" ca="1" si="32"/>
        <v>#NAME?</v>
      </c>
      <c r="W928" s="7"/>
      <c r="X928" s="7" t="s">
        <v>26</v>
      </c>
      <c r="Y928" s="31"/>
      <c r="Z928" s="32"/>
      <c r="AA928" s="91">
        <v>45673</v>
      </c>
      <c r="AB928" s="34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>
        <v>0</v>
      </c>
      <c r="BD928" s="32">
        <v>1027513.58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17</v>
      </c>
      <c r="B929" s="14" t="s">
        <v>3099</v>
      </c>
      <c r="C929" s="41" t="s">
        <v>3102</v>
      </c>
      <c r="D929" s="7" t="s">
        <v>18</v>
      </c>
      <c r="E929" s="7" t="s">
        <v>19</v>
      </c>
      <c r="F929" s="7" t="s">
        <v>20</v>
      </c>
      <c r="G929" s="7" t="e">
        <f t="shared" ca="1" si="31"/>
        <v>#NAME?</v>
      </c>
      <c r="H929" s="26" t="s">
        <v>179</v>
      </c>
      <c r="I929" s="26" t="s">
        <v>265</v>
      </c>
      <c r="J929" s="7" t="str">
        <f t="shared" si="38"/>
        <v>Não</v>
      </c>
      <c r="K929" s="27">
        <v>45159</v>
      </c>
      <c r="L929" s="27"/>
      <c r="M929" s="7" t="s">
        <v>23</v>
      </c>
      <c r="N929" s="28">
        <v>1.2E-2</v>
      </c>
      <c r="O929" s="7" t="s">
        <v>24</v>
      </c>
      <c r="P929" s="29">
        <v>0</v>
      </c>
      <c r="Q929" s="47"/>
      <c r="R929" s="30" t="s">
        <v>3103</v>
      </c>
      <c r="S929" s="7" t="s">
        <v>163</v>
      </c>
      <c r="T929" s="7" t="s">
        <v>3101</v>
      </c>
      <c r="U929" s="7" t="s">
        <v>77</v>
      </c>
      <c r="V929" s="26" t="e">
        <f t="shared" ca="1" si="32"/>
        <v>#NAME?</v>
      </c>
      <c r="W929" s="7"/>
      <c r="X929" s="7" t="s">
        <v>26</v>
      </c>
      <c r="Y929" s="31" t="s">
        <v>165</v>
      </c>
      <c r="Z929" s="32"/>
      <c r="AA929" s="33">
        <v>45159</v>
      </c>
      <c r="AB929" s="34">
        <v>49075100012148</v>
      </c>
      <c r="AC929" s="32"/>
      <c r="AD929" s="32"/>
      <c r="AE929" s="32"/>
      <c r="AF929" s="32"/>
      <c r="AG929" s="32"/>
      <c r="AH929" s="32"/>
      <c r="AI929" s="32">
        <v>0</v>
      </c>
      <c r="AJ929" s="32">
        <v>0</v>
      </c>
      <c r="AK929" s="32">
        <v>0</v>
      </c>
      <c r="AL929" s="32">
        <v>0</v>
      </c>
      <c r="AM929" s="32">
        <v>211510.28</v>
      </c>
      <c r="AN929" s="32">
        <v>213108.31</v>
      </c>
      <c r="AO929" s="32">
        <v>214818.17</v>
      </c>
      <c r="AP929" s="32">
        <v>233600.15</v>
      </c>
      <c r="AQ929" s="32">
        <v>234755.16</v>
      </c>
      <c r="AR929" s="32">
        <v>236867.04</v>
      </c>
      <c r="AS929" s="32">
        <v>238650.84</v>
      </c>
      <c r="AT929" s="32">
        <v>240282.31</v>
      </c>
      <c r="AU929" s="32">
        <v>242157.27</v>
      </c>
      <c r="AV929" s="32">
        <v>244070.6</v>
      </c>
      <c r="AW929" s="32">
        <v>245977.1</v>
      </c>
      <c r="AX929" s="32">
        <v>247556</v>
      </c>
      <c r="AY929" s="32">
        <v>249318.85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5" t="s">
        <v>17</v>
      </c>
      <c r="B930" s="40" t="s">
        <v>3104</v>
      </c>
      <c r="C930" s="41" t="s">
        <v>3105</v>
      </c>
      <c r="D930" s="7" t="s">
        <v>57</v>
      </c>
      <c r="E930" s="7" t="s">
        <v>32</v>
      </c>
      <c r="F930" s="7" t="s">
        <v>423</v>
      </c>
      <c r="G930" s="7" t="e">
        <f t="shared" ca="1" si="31"/>
        <v>#NAME?</v>
      </c>
      <c r="H930" s="26" t="s">
        <v>170</v>
      </c>
      <c r="I930" s="26" t="s">
        <v>24</v>
      </c>
      <c r="J930" s="7" t="str">
        <f t="shared" si="38"/>
        <v>Sim</v>
      </c>
      <c r="K930" s="27">
        <v>45407</v>
      </c>
      <c r="L930" s="27"/>
      <c r="M930" s="7" t="s">
        <v>23</v>
      </c>
      <c r="N930" s="28">
        <v>1.2E-2</v>
      </c>
      <c r="O930" s="7" t="s">
        <v>24</v>
      </c>
      <c r="P930" s="29">
        <v>0</v>
      </c>
      <c r="Q930" s="39" t="s">
        <v>3106</v>
      </c>
      <c r="R930" s="30"/>
      <c r="S930" s="7" t="s">
        <v>163</v>
      </c>
      <c r="T930" s="6" t="s">
        <v>3107</v>
      </c>
      <c r="U930" s="7" t="s">
        <v>32</v>
      </c>
      <c r="V930" s="26" t="e">
        <f t="shared" ca="1" si="32"/>
        <v>#NAME?</v>
      </c>
      <c r="W930" s="7"/>
      <c r="X930" s="7" t="s">
        <v>186</v>
      </c>
      <c r="Y930" s="31" t="s">
        <v>165</v>
      </c>
      <c r="Z930" s="32"/>
      <c r="AA930" s="33">
        <v>45407</v>
      </c>
      <c r="AB930" s="34">
        <v>49075100014221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>
        <v>130756.33</v>
      </c>
      <c r="AV930" s="32">
        <v>131987.1</v>
      </c>
      <c r="AW930" s="32">
        <v>132528.1</v>
      </c>
      <c r="AX930" s="32">
        <v>133374.9</v>
      </c>
      <c r="AY930" s="32">
        <v>149390.70000000001</v>
      </c>
      <c r="AZ930" s="32">
        <v>150338.15</v>
      </c>
      <c r="BA930" s="32">
        <v>151288.16</v>
      </c>
      <c r="BB930" s="32">
        <v>151950.37</v>
      </c>
      <c r="BC930" s="32">
        <v>151582.01999999999</v>
      </c>
      <c r="BD930" s="32">
        <v>152090.13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17</v>
      </c>
      <c r="B931" s="40" t="s">
        <v>3108</v>
      </c>
      <c r="C931" s="41" t="s">
        <v>3109</v>
      </c>
      <c r="D931" s="7" t="s">
        <v>81</v>
      </c>
      <c r="E931" s="7" t="s">
        <v>19</v>
      </c>
      <c r="F931" s="7" t="s">
        <v>204</v>
      </c>
      <c r="G931" s="7" t="e">
        <f t="shared" ca="1" si="31"/>
        <v>#NAME?</v>
      </c>
      <c r="H931" s="26" t="s">
        <v>170</v>
      </c>
      <c r="I931" s="26" t="s">
        <v>24</v>
      </c>
      <c r="J931" s="7" t="str">
        <f t="shared" si="38"/>
        <v>Não</v>
      </c>
      <c r="K931" s="27">
        <v>45421</v>
      </c>
      <c r="L931" s="27"/>
      <c r="M931" s="7" t="s">
        <v>23</v>
      </c>
      <c r="N931" s="28">
        <v>1.2E-2</v>
      </c>
      <c r="O931" s="7" t="s">
        <v>24</v>
      </c>
      <c r="P931" s="29">
        <v>0</v>
      </c>
      <c r="Q931" s="39"/>
      <c r="R931" s="30"/>
      <c r="S931" s="7" t="s">
        <v>163</v>
      </c>
      <c r="T931" s="12" t="s">
        <v>3110</v>
      </c>
      <c r="U931" s="7" t="s">
        <v>209</v>
      </c>
      <c r="V931" s="26" t="e">
        <f t="shared" ca="1" si="32"/>
        <v>#NAME?</v>
      </c>
      <c r="W931" s="7"/>
      <c r="X931" s="7" t="s">
        <v>26</v>
      </c>
      <c r="Y931" s="31" t="s">
        <v>165</v>
      </c>
      <c r="Z931" s="32"/>
      <c r="AA931" s="33">
        <v>45421</v>
      </c>
      <c r="AB931" s="34">
        <v>49075100014639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>
        <v>100722.2</v>
      </c>
      <c r="AW931" s="32">
        <v>101684.2</v>
      </c>
      <c r="AX931" s="32">
        <v>102729.3</v>
      </c>
      <c r="AY931" s="32">
        <v>103610.52</v>
      </c>
      <c r="AZ931" s="32">
        <v>104323.39</v>
      </c>
      <c r="BA931" s="32">
        <v>105380.02</v>
      </c>
      <c r="BB931" s="32">
        <v>106181.84</v>
      </c>
      <c r="BC931" s="32">
        <v>130642.39</v>
      </c>
      <c r="BD931" s="32">
        <v>131817.59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5" t="s">
        <v>17</v>
      </c>
      <c r="B932" s="40" t="s">
        <v>3111</v>
      </c>
      <c r="C932" s="41" t="s">
        <v>3112</v>
      </c>
      <c r="D932" s="7" t="s">
        <v>18</v>
      </c>
      <c r="E932" s="7" t="s">
        <v>32</v>
      </c>
      <c r="F932" s="7" t="s">
        <v>1094</v>
      </c>
      <c r="G932" s="7" t="e">
        <f t="shared" ca="1" si="31"/>
        <v>#NAME?</v>
      </c>
      <c r="H932" s="26" t="s">
        <v>179</v>
      </c>
      <c r="I932" s="26" t="s">
        <v>265</v>
      </c>
      <c r="J932" s="7" t="str">
        <f t="shared" si="38"/>
        <v>Não</v>
      </c>
      <c r="K932" s="27">
        <v>45394</v>
      </c>
      <c r="L932" s="27"/>
      <c r="M932" s="7" t="s">
        <v>227</v>
      </c>
      <c r="N932" s="28">
        <v>0</v>
      </c>
      <c r="O932" s="7" t="s">
        <v>24</v>
      </c>
      <c r="P932" s="29">
        <v>0</v>
      </c>
      <c r="Q932" s="47"/>
      <c r="R932" s="30"/>
      <c r="S932" s="7" t="s">
        <v>163</v>
      </c>
      <c r="T932" s="6" t="s">
        <v>3113</v>
      </c>
      <c r="U932" s="7" t="s">
        <v>1838</v>
      </c>
      <c r="V932" s="26" t="e">
        <f t="shared" ca="1" si="32"/>
        <v>#NAME?</v>
      </c>
      <c r="W932" s="7"/>
      <c r="X932" s="7" t="s">
        <v>26</v>
      </c>
      <c r="Y932" s="31" t="s">
        <v>165</v>
      </c>
      <c r="Z932" s="32"/>
      <c r="AA932" s="33">
        <v>45394</v>
      </c>
      <c r="AB932" s="34">
        <v>49075100014231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>
        <v>40169.61</v>
      </c>
      <c r="AV932" s="32">
        <v>45573.03</v>
      </c>
      <c r="AW932" s="32">
        <v>51030.45</v>
      </c>
      <c r="AX932" s="32">
        <v>61618.31</v>
      </c>
      <c r="AY932" s="32">
        <v>70288.259999999995</v>
      </c>
      <c r="AZ932" s="32">
        <v>85004.61</v>
      </c>
      <c r="BA932" s="32">
        <v>0</v>
      </c>
      <c r="BB932" s="32">
        <v>0</v>
      </c>
      <c r="BC932" s="32">
        <v>0</v>
      </c>
      <c r="BD932" s="32">
        <v>0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16"/>
      <c r="B933" s="216"/>
      <c r="C933" s="50"/>
      <c r="D933" s="217"/>
      <c r="E933" s="217"/>
      <c r="F933" s="124"/>
      <c r="G933" s="124"/>
      <c r="H933" s="218"/>
      <c r="I933" s="219"/>
      <c r="J933" s="218"/>
      <c r="K933" s="220"/>
      <c r="L933" s="220"/>
      <c r="M933" s="124"/>
      <c r="N933" s="221"/>
      <c r="O933" s="221"/>
      <c r="P933" s="222"/>
      <c r="Q933" s="85"/>
      <c r="R933" s="85"/>
      <c r="S933" s="124"/>
      <c r="T933" s="124"/>
      <c r="U933" s="124"/>
      <c r="V933" s="124"/>
      <c r="W933" s="220"/>
      <c r="X933" s="220"/>
      <c r="Y933" s="220"/>
      <c r="Z933" s="223"/>
      <c r="AA933" s="223"/>
      <c r="AB933" s="223"/>
      <c r="AC933" s="224"/>
      <c r="AD933" s="224"/>
      <c r="AE933" s="224"/>
      <c r="AF933" s="224"/>
      <c r="AG933" s="224"/>
      <c r="AH933" s="224"/>
      <c r="AI933" s="224"/>
      <c r="AJ933" s="224"/>
      <c r="AK933" s="224"/>
      <c r="AL933" s="224"/>
      <c r="AM933" s="224"/>
      <c r="AN933" s="224"/>
      <c r="AO933" s="224"/>
      <c r="AP933" s="224"/>
      <c r="AQ933" s="224"/>
      <c r="AR933" s="224"/>
      <c r="AS933" s="224"/>
      <c r="AT933" s="224"/>
      <c r="AU933" s="224"/>
      <c r="AV933" s="224"/>
      <c r="AW933" s="224"/>
      <c r="AX933" s="224"/>
      <c r="AY933" s="224"/>
      <c r="AZ933" s="224"/>
      <c r="BA933" s="224"/>
      <c r="BB933" s="224"/>
      <c r="BC933" s="224"/>
      <c r="BD933" s="224"/>
      <c r="BE933" s="224"/>
    </row>
    <row r="934" spans="1:57" ht="15.75" customHeight="1">
      <c r="A934" s="216"/>
      <c r="B934" s="216"/>
      <c r="C934" s="50"/>
      <c r="D934" s="217"/>
      <c r="E934" s="217"/>
      <c r="F934" s="124"/>
      <c r="G934" s="124"/>
      <c r="H934" s="218"/>
      <c r="I934" s="219"/>
      <c r="J934" s="218"/>
      <c r="K934" s="220"/>
      <c r="L934" s="220"/>
      <c r="M934" s="124"/>
      <c r="N934" s="221"/>
      <c r="O934" s="221"/>
      <c r="P934" s="222"/>
      <c r="Q934" s="85"/>
      <c r="R934" s="85"/>
      <c r="S934" s="124"/>
      <c r="T934" s="124"/>
      <c r="U934" s="124"/>
      <c r="V934" s="124"/>
      <c r="W934" s="220"/>
      <c r="X934" s="220"/>
      <c r="Y934" s="220"/>
      <c r="Z934" s="223"/>
      <c r="AA934" s="223"/>
      <c r="AB934" s="223"/>
      <c r="AC934" s="224"/>
      <c r="AD934" s="224"/>
      <c r="AE934" s="224"/>
      <c r="AF934" s="224"/>
      <c r="AG934" s="224"/>
      <c r="AH934" s="224"/>
      <c r="AI934" s="224"/>
      <c r="AJ934" s="224"/>
      <c r="AK934" s="224"/>
      <c r="AL934" s="224"/>
      <c r="AM934" s="224"/>
      <c r="AN934" s="224"/>
      <c r="AO934" s="224"/>
      <c r="AP934" s="224"/>
      <c r="AQ934" s="224"/>
      <c r="AR934" s="224"/>
      <c r="AS934" s="224"/>
      <c r="AT934" s="224"/>
      <c r="AU934" s="224"/>
      <c r="AV934" s="224"/>
      <c r="AW934" s="224"/>
      <c r="AX934" s="224"/>
      <c r="AY934" s="224"/>
      <c r="AZ934" s="224"/>
      <c r="BA934" s="224"/>
      <c r="BB934" s="224"/>
      <c r="BC934" s="224"/>
      <c r="BD934" s="224"/>
      <c r="BE934" s="224"/>
    </row>
    <row r="935" spans="1:57" ht="15.75" customHeight="1">
      <c r="A935" s="225"/>
      <c r="B935" s="226" t="s">
        <v>3114</v>
      </c>
      <c r="C935" s="227">
        <f>COUNTIF(H:H,"Ativo")</f>
        <v>435</v>
      </c>
      <c r="F935" s="124"/>
      <c r="G935" s="124"/>
      <c r="H935" s="124"/>
      <c r="I935" s="228"/>
      <c r="J935" s="124"/>
      <c r="K935" s="220"/>
      <c r="L935" s="220"/>
      <c r="M935" s="124"/>
      <c r="N935" s="221"/>
      <c r="O935" s="221"/>
      <c r="P935" s="222"/>
      <c r="Q935" s="85"/>
      <c r="R935" s="85"/>
      <c r="S935" s="124"/>
      <c r="T935" s="152"/>
      <c r="U935" s="152"/>
      <c r="V935" s="124"/>
      <c r="W935" s="220"/>
      <c r="X935" s="220"/>
      <c r="Y935" s="220"/>
      <c r="Z935" s="223"/>
      <c r="AA935" s="223"/>
      <c r="AB935" s="223"/>
      <c r="AC935" s="229">
        <f t="shared" ref="AC935:BE935" si="39">SUM(AC3:AC934)</f>
        <v>0</v>
      </c>
      <c r="AD935" s="229">
        <f t="shared" si="39"/>
        <v>0</v>
      </c>
      <c r="AE935" s="229">
        <f t="shared" si="39"/>
        <v>11487265.990000002</v>
      </c>
      <c r="AF935" s="229">
        <f t="shared" si="39"/>
        <v>27095720.269999996</v>
      </c>
      <c r="AG935" s="229">
        <f t="shared" si="39"/>
        <v>67316998.840000018</v>
      </c>
      <c r="AH935" s="229">
        <f t="shared" si="39"/>
        <v>121282813.75999999</v>
      </c>
      <c r="AI935" s="229">
        <f t="shared" si="39"/>
        <v>158430126.59000015</v>
      </c>
      <c r="AJ935" s="229">
        <f t="shared" si="39"/>
        <v>176470655.85999987</v>
      </c>
      <c r="AK935" s="229">
        <f t="shared" si="39"/>
        <v>200958619.3900001</v>
      </c>
      <c r="AL935" s="229">
        <f t="shared" si="39"/>
        <v>222907286.78000036</v>
      </c>
      <c r="AM935" s="229">
        <f t="shared" si="39"/>
        <v>249199264.38999993</v>
      </c>
      <c r="AN935" s="229">
        <f t="shared" si="39"/>
        <v>250644923.85999984</v>
      </c>
      <c r="AO935" s="229">
        <f t="shared" si="39"/>
        <v>258419762.56000003</v>
      </c>
      <c r="AP935" s="229">
        <f t="shared" si="39"/>
        <v>266716379.45000032</v>
      </c>
      <c r="AQ935" s="229">
        <f t="shared" si="39"/>
        <v>274958096.23000032</v>
      </c>
      <c r="AR935" s="229">
        <f t="shared" si="39"/>
        <v>299052900.73000032</v>
      </c>
      <c r="AS935" s="229">
        <f t="shared" si="39"/>
        <v>307051791.96000004</v>
      </c>
      <c r="AT935" s="229">
        <f t="shared" si="39"/>
        <v>305990253.87999988</v>
      </c>
      <c r="AU935" s="229">
        <f t="shared" si="39"/>
        <v>321180823.67000014</v>
      </c>
      <c r="AV935" s="229">
        <f t="shared" si="39"/>
        <v>330498211.71000016</v>
      </c>
      <c r="AW935" s="229">
        <f t="shared" si="39"/>
        <v>337035449.65000004</v>
      </c>
      <c r="AX935" s="229">
        <f t="shared" si="39"/>
        <v>282738204.07999974</v>
      </c>
      <c r="AY935" s="229">
        <f t="shared" si="39"/>
        <v>262223673.79000008</v>
      </c>
      <c r="AZ935" s="229">
        <f t="shared" si="39"/>
        <v>256272540.12999985</v>
      </c>
      <c r="BA935" s="229">
        <f t="shared" si="39"/>
        <v>252318336.78000003</v>
      </c>
      <c r="BB935" s="229">
        <f t="shared" si="39"/>
        <v>264045058.64999995</v>
      </c>
      <c r="BC935" s="229">
        <f t="shared" si="39"/>
        <v>268414282.72999993</v>
      </c>
      <c r="BD935" s="229">
        <f t="shared" si="39"/>
        <v>273026462.79000002</v>
      </c>
      <c r="BE935" s="229" t="e">
        <f t="shared" ca="1" si="39"/>
        <v>#NAME?</v>
      </c>
    </row>
    <row r="936" spans="1:57" ht="15.75" customHeight="1">
      <c r="A936" s="230"/>
      <c r="B936" s="231" t="s">
        <v>3115</v>
      </c>
      <c r="C936" s="232">
        <f>COUNTIF(H:H,"Inativo")</f>
        <v>278</v>
      </c>
      <c r="F936" s="218"/>
      <c r="G936" s="218"/>
      <c r="H936" s="217"/>
      <c r="I936" s="233"/>
      <c r="J936" s="217"/>
      <c r="K936" s="234"/>
      <c r="L936" s="235"/>
      <c r="M936" s="217"/>
      <c r="N936" s="221"/>
      <c r="O936" s="221"/>
      <c r="P936" s="222"/>
      <c r="Q936" s="85"/>
      <c r="R936" s="85"/>
      <c r="S936" s="124"/>
      <c r="T936" s="152"/>
      <c r="U936" s="152"/>
      <c r="V936" s="124"/>
      <c r="W936" s="235"/>
      <c r="X936" s="235"/>
      <c r="Y936" s="235"/>
      <c r="Z936" s="223"/>
      <c r="AA936" s="223"/>
      <c r="AB936" s="223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</row>
    <row r="937" spans="1:57" ht="15.75" customHeight="1">
      <c r="A937" s="230"/>
      <c r="B937" s="231" t="s">
        <v>3116</v>
      </c>
      <c r="C937" s="232">
        <f>COUNTIF(H:H,"Encerrado")</f>
        <v>185</v>
      </c>
      <c r="F937" s="218"/>
      <c r="G937" s="218"/>
      <c r="H937" s="217"/>
      <c r="I937" s="233"/>
      <c r="J937" s="217"/>
      <c r="K937" s="234"/>
      <c r="L937" s="235"/>
      <c r="M937" s="217"/>
      <c r="N937" s="221"/>
      <c r="O937" s="221"/>
      <c r="P937" s="222"/>
      <c r="Q937" s="85"/>
      <c r="R937" s="85"/>
      <c r="S937" s="124"/>
      <c r="T937" s="152"/>
      <c r="U937" s="152"/>
      <c r="V937" s="124"/>
      <c r="W937" s="235"/>
      <c r="X937" s="235"/>
      <c r="Y937" s="235"/>
      <c r="Z937" s="223"/>
      <c r="AA937" s="223"/>
      <c r="AB937" s="223"/>
      <c r="AC937" s="224"/>
      <c r="AD937" s="224"/>
      <c r="AE937" s="224"/>
      <c r="AF937" s="224"/>
      <c r="AG937" s="224"/>
      <c r="AH937" s="224"/>
      <c r="AI937" s="224"/>
      <c r="AJ937" s="224"/>
      <c r="AK937" s="224"/>
      <c r="AL937" s="224"/>
      <c r="AM937" s="224"/>
      <c r="AN937" s="224"/>
      <c r="AO937" s="224"/>
      <c r="AP937" s="224"/>
      <c r="AQ937" s="224"/>
      <c r="AR937" s="224"/>
      <c r="AS937" s="224"/>
      <c r="AT937" s="224"/>
      <c r="AU937" s="224"/>
      <c r="AV937" s="224"/>
      <c r="AW937" s="224"/>
      <c r="AX937" s="224"/>
      <c r="AY937" s="224"/>
      <c r="AZ937" s="224"/>
      <c r="BA937" s="224"/>
      <c r="BB937" s="224"/>
      <c r="BC937" s="224"/>
      <c r="BD937" s="224"/>
      <c r="BE937" s="224"/>
    </row>
    <row r="938" spans="1:57" ht="15.75" customHeight="1">
      <c r="A938" s="236"/>
      <c r="B938" s="237" t="s">
        <v>3117</v>
      </c>
      <c r="C938" s="238">
        <f>COUNTIF(H:H,"Pode Operar")</f>
        <v>32</v>
      </c>
      <c r="F938" s="218"/>
      <c r="G938" s="218"/>
      <c r="H938" s="217"/>
      <c r="I938" s="233"/>
      <c r="J938" s="217"/>
      <c r="K938" s="234"/>
      <c r="L938" s="235"/>
      <c r="M938" s="217"/>
      <c r="N938" s="221"/>
      <c r="O938" s="221"/>
      <c r="P938" s="222"/>
      <c r="Q938" s="85"/>
      <c r="R938" s="85"/>
      <c r="S938" s="124"/>
      <c r="T938" s="152"/>
      <c r="U938" s="152"/>
      <c r="V938" s="124"/>
      <c r="W938" s="235"/>
      <c r="X938" s="235"/>
      <c r="Y938" s="235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39"/>
      <c r="B939" s="239"/>
      <c r="C939" s="240"/>
      <c r="D939" s="218"/>
      <c r="E939" s="218"/>
      <c r="F939" s="241"/>
      <c r="G939" s="241"/>
      <c r="H939" s="217"/>
      <c r="I939" s="233"/>
      <c r="J939" s="217"/>
      <c r="K939" s="234"/>
      <c r="L939" s="220"/>
      <c r="M939" s="124"/>
      <c r="N939" s="221"/>
      <c r="O939" s="221"/>
      <c r="P939" s="222"/>
      <c r="Q939" s="85"/>
      <c r="R939" s="85"/>
      <c r="S939" s="124"/>
      <c r="T939" s="242"/>
      <c r="U939" s="124"/>
      <c r="V939" s="124"/>
      <c r="W939" s="220"/>
      <c r="X939" s="220"/>
      <c r="Y939" s="220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39"/>
      <c r="B940" s="239"/>
      <c r="C940" s="240"/>
      <c r="D940" s="218"/>
      <c r="E940" s="218"/>
      <c r="F940" s="241"/>
      <c r="G940" s="241"/>
      <c r="H940" s="217"/>
      <c r="I940" s="233"/>
      <c r="J940" s="217"/>
      <c r="K940" s="234"/>
      <c r="L940" s="220"/>
      <c r="M940" s="124"/>
      <c r="N940" s="221"/>
      <c r="O940" s="221"/>
      <c r="P940" s="222"/>
      <c r="Q940" s="85"/>
      <c r="R940" s="85"/>
      <c r="S940" s="124"/>
      <c r="T940" s="242"/>
      <c r="U940" s="124"/>
      <c r="V940" s="124"/>
      <c r="W940" s="220"/>
      <c r="X940" s="220"/>
      <c r="Y940" s="220"/>
      <c r="Z940" s="223"/>
      <c r="AA940" s="223"/>
      <c r="AB940" s="223"/>
      <c r="AC940" s="224"/>
      <c r="AD940" s="224"/>
      <c r="AE940" s="224"/>
      <c r="AF940" s="224"/>
      <c r="AG940" s="224"/>
      <c r="AH940" s="224"/>
      <c r="AI940" s="224"/>
      <c r="AJ940" s="224"/>
      <c r="AK940" s="224"/>
      <c r="AL940" s="224"/>
      <c r="AM940" s="224"/>
      <c r="AN940" s="224"/>
      <c r="AO940" s="224"/>
      <c r="AP940" s="224"/>
      <c r="AQ940" s="224"/>
      <c r="AR940" s="224"/>
      <c r="AS940" s="224"/>
      <c r="AT940" s="224"/>
      <c r="AU940" s="224"/>
      <c r="AV940" s="224"/>
      <c r="AW940" s="224"/>
      <c r="AX940" s="224"/>
      <c r="AY940" s="224"/>
      <c r="AZ940" s="224"/>
      <c r="BA940" s="224"/>
      <c r="BB940" s="224"/>
      <c r="BC940" s="224"/>
      <c r="BD940" s="224"/>
      <c r="BE940" s="224"/>
    </row>
    <row r="941" spans="1:57" ht="15.75" customHeight="1">
      <c r="A941" s="239"/>
      <c r="B941" s="239"/>
      <c r="C941" s="240"/>
      <c r="D941" s="218"/>
      <c r="E941" s="218"/>
      <c r="F941" s="241"/>
      <c r="G941" s="241"/>
      <c r="H941" s="217"/>
      <c r="I941" s="233"/>
      <c r="J941" s="217"/>
      <c r="K941" s="234"/>
      <c r="L941" s="220"/>
      <c r="M941" s="124"/>
      <c r="N941" s="221"/>
      <c r="O941" s="221"/>
      <c r="P941" s="222"/>
      <c r="Q941" s="85"/>
      <c r="R941" s="85"/>
      <c r="S941" s="124"/>
      <c r="T941" s="242"/>
      <c r="U941" s="124"/>
      <c r="V941" s="124"/>
      <c r="W941" s="220"/>
      <c r="X941" s="220"/>
      <c r="Y941" s="220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</sheetData>
  <customSheetViews>
    <customSheetView guid="{A6339718-2D12-4126-8411-0B8EADFDB2DE}" filter="1" showAutoFilter="1">
      <pageMargins left="0.511811024" right="0.511811024" top="0.78740157499999996" bottom="0.78740157499999996" header="0.31496062000000002" footer="0.31496062000000002"/>
      <autoFilter ref="K2:K939" xr:uid="{7220FC40-0C42-412E-B4EB-C7BA1C2724F3}"/>
    </customSheetView>
    <customSheetView guid="{FF7291E2-1DB6-4F10-AAF1-0A2CAFB6CDC5}" filter="1" showAutoFilter="1">
      <pageMargins left="0.511811024" right="0.511811024" top="0.78740157499999996" bottom="0.78740157499999996" header="0.31496062000000002" footer="0.31496062000000002"/>
      <autoFilter ref="B2:AL939" xr:uid="{167F54ED-A0FB-4B2A-89C7-3369DC0214D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90099463-48E3-4CED-82FC-7FEA00CBAE80}" filter="1" showAutoFilter="1">
      <pageMargins left="0.511811024" right="0.511811024" top="0.78740157499999996" bottom="0.78740157499999996" header="0.31496062000000002" footer="0.31496062000000002"/>
      <autoFilter ref="A2:AR930" xr:uid="{8318428D-9BD5-4A96-9317-C6D7E935B23E}"/>
    </customSheetView>
    <customSheetView guid="{95CE37F7-6DBF-43AF-A789-E819C9320EC9}" filter="1" showAutoFilter="1">
      <pageMargins left="0.511811024" right="0.511811024" top="0.78740157499999996" bottom="0.78740157499999996" header="0.31496062000000002" footer="0.31496062000000002"/>
      <autoFilter ref="A2:AT930" xr:uid="{A1509AC0-E3EF-47FC-9EE8-AED7FFF28DC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97D6ACF-4C7D-4D07-8509-89DF3D37FA12}" filter="1" showAutoFilter="1">
      <pageMargins left="0.511811024" right="0.511811024" top="0.78740157499999996" bottom="0.78740157499999996" header="0.31496062000000002" footer="0.31496062000000002"/>
      <autoFilter ref="A1:AN934" xr:uid="{40F81B96-5F6B-407B-BF57-D7E987B2351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6B3D0970-088E-4C47-96DE-235F5F569A72}" filter="1" showAutoFilter="1">
      <pageMargins left="0.511811024" right="0.511811024" top="0.78740157499999996" bottom="0.78740157499999996" header="0.31496062000000002" footer="0.31496062000000002"/>
      <autoFilter ref="A1:AQ930" xr:uid="{176897A7-2262-4383-A417-825816BCEFD5}"/>
    </customSheetView>
    <customSheetView guid="{6BF4EEA8-0886-467A-B221-970AE60558CD}" filter="1" showAutoFilter="1">
      <pageMargins left="0.511811024" right="0.511811024" top="0.78740157499999996" bottom="0.78740157499999996" header="0.31496062000000002" footer="0.31496062000000002"/>
      <autoFilter ref="AK2:AK939" xr:uid="{EDEEB9B5-019D-45EC-924D-E1E3AAD3A0B4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29DCF0C-86D9-45E3-84CE-FEE5C3B9A60E}" filter="1" showAutoFilter="1">
      <pageMargins left="0.511811024" right="0.511811024" top="0.78740157499999996" bottom="0.78740157499999996" header="0.31496062000000002" footer="0.31496062000000002"/>
      <autoFilter ref="D2:F939" xr:uid="{8CE34563-D808-4250-AEBB-515C5DC85FAE}"/>
    </customSheetView>
    <customSheetView guid="{248C7FEE-9894-4EA2-A0D1-E543726C7C87}" filter="1" showAutoFilter="1">
      <pageMargins left="0.511811024" right="0.511811024" top="0.78740157499999996" bottom="0.78740157499999996" header="0.31496062000000002" footer="0.31496062000000002"/>
      <autoFilter ref="B2:AK934" xr:uid="{BB620163-35D9-4E24-9CB8-2C1CE2AE54B0}"/>
    </customSheetView>
    <customSheetView guid="{2443B29E-4A27-4FCC-B9E4-46FE25F4C4F3}" filter="1" showAutoFilter="1">
      <pageMargins left="0.511811024" right="0.511811024" top="0.78740157499999996" bottom="0.78740157499999996" header="0.31496062000000002" footer="0.31496062000000002"/>
      <autoFilter ref="A1:AN934" xr:uid="{6A2417F5-2910-4BBD-BD3A-28906E8492D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ADEA7B4-65F5-45D3-82C7-4BA3C54D41E0}" filter="1" showAutoFilter="1">
      <pageMargins left="0.511811024" right="0.511811024" top="0.78740157499999996" bottom="0.78740157499999996" header="0.31496062000000002" footer="0.31496062000000002"/>
      <autoFilter ref="A1:AT930" xr:uid="{A09EBEE3-A1EF-4042-ABE5-3E153F23E50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B73766B-8A40-41D0-BB1C-6EA4CBF4754B}" filter="1" showAutoFilter="1">
      <pageMargins left="0.511811024" right="0.511811024" top="0.78740157499999996" bottom="0.78740157499999996" header="0.31496062000000002" footer="0.31496062000000002"/>
      <autoFilter ref="B2:AK939" xr:uid="{347B4480-900C-46D2-A597-D069081FAFB9}"/>
    </customSheetView>
    <customSheetView guid="{6CD69C80-E7C8-40ED-BC7D-D4595969BFD5}" filter="1" showAutoFilter="1">
      <pageMargins left="0.511811024" right="0.511811024" top="0.78740157499999996" bottom="0.78740157499999996" header="0.31496062000000002" footer="0.31496062000000002"/>
      <autoFilter ref="B2:AI934" xr:uid="{E2ED5A9D-53B2-459D-8BB6-6843E9E81055}"/>
    </customSheetView>
    <customSheetView guid="{62332A78-CE45-4EA0-BCCD-0FE33DB70A3C}" filter="1" showAutoFilter="1">
      <pageMargins left="0.511811024" right="0.511811024" top="0.78740157499999996" bottom="0.78740157499999996" header="0.31496062000000002" footer="0.31496062000000002"/>
      <autoFilter ref="B2:AL934" xr:uid="{FF1AE9AB-6012-4268-BBDF-9E3B178131A8}"/>
    </customSheetView>
    <customSheetView guid="{64D7F6D3-8C27-4890-A840-31DE33418A67}" filter="1" showAutoFilter="1">
      <pageMargins left="0.511811024" right="0.511811024" top="0.78740157499999996" bottom="0.78740157499999996" header="0.31496062000000002" footer="0.31496062000000002"/>
      <autoFilter ref="J1:P928" xr:uid="{E5B4693C-978B-4AE9-AA3A-5EF6F4408B3A}"/>
    </customSheetView>
    <customSheetView guid="{73806C4D-B483-4613-B286-C28749627AED}" filter="1" showAutoFilter="1">
      <pageMargins left="0.511811024" right="0.511811024" top="0.78740157499999996" bottom="0.78740157499999996" header="0.31496062000000002" footer="0.31496062000000002"/>
      <autoFilter ref="B2:AK934" xr:uid="{D946C091-0542-476D-8F80-9F8D938552B3}"/>
    </customSheetView>
    <customSheetView guid="{1C2763A5-EE68-4558-8C83-FB7D89B08C28}" filter="1" showAutoFilter="1">
      <pageMargins left="0.511811024" right="0.511811024" top="0.78740157499999996" bottom="0.78740157499999996" header="0.31496062000000002" footer="0.31496062000000002"/>
      <autoFilter ref="B2:AL934" xr:uid="{7974C629-FD64-4485-AA94-F67500E6B319}"/>
    </customSheetView>
    <customSheetView guid="{B2530B99-CAE0-4A9D-8902-7BC509855A99}" filter="1" showAutoFilter="1">
      <pageMargins left="0.511811024" right="0.511811024" top="0.78740157499999996" bottom="0.78740157499999996" header="0.31496062000000002" footer="0.31496062000000002"/>
      <autoFilter ref="A1:AQ930" xr:uid="{2397E649-6CD4-445E-932B-B045C117B4D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6BAA2FE7-2F16-4B90-8847-6F985277E52B}" filter="1" showAutoFilter="1">
      <pageMargins left="0.511811024" right="0.511811024" top="0.78740157499999996" bottom="0.78740157499999996" header="0.31496062000000002" footer="0.31496062000000002"/>
      <autoFilter ref="A1:AS930" xr:uid="{CE087FFA-05C2-4BA2-BC9F-1F59C68EEE12}"/>
    </customSheetView>
    <customSheetView guid="{A89A43E0-5ED4-459C-BCEA-732550FB116C}" filter="1" showAutoFilter="1">
      <pageMargins left="0.511811024" right="0.511811024" top="0.78740157499999996" bottom="0.78740157499999996" header="0.31496062000000002" footer="0.31496062000000002"/>
      <autoFilter ref="A2:AT930" xr:uid="{15EC17C3-C6FB-4176-8205-2FAE974F9A97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2AD0A3A-88BD-4598-AD9E-D34318CD27F0}" filter="1" showAutoFilter="1">
      <pageMargins left="0.511811024" right="0.511811024" top="0.78740157499999996" bottom="0.78740157499999996" header="0.31496062000000002" footer="0.31496062000000002"/>
      <autoFilter ref="A2:AS930" xr:uid="{C31FACBE-5BE6-48AC-85FA-7185EFFD2EC6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8E5D952-DD04-41AD-98E7-DECA7A739916}" filter="1" showAutoFilter="1">
      <pageMargins left="0.511811024" right="0.511811024" top="0.78740157499999996" bottom="0.78740157499999996" header="0.31496062000000002" footer="0.31496062000000002"/>
      <autoFilter ref="K2:K939" xr:uid="{DD979870-32F1-43BB-BC59-C529877DB9A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83BC87E-423D-4218-A4EB-48C0C81B3E22}" filter="1" showAutoFilter="1">
      <pageMargins left="0.511811024" right="0.511811024" top="0.78740157499999996" bottom="0.78740157499999996" header="0.31496062000000002" footer="0.31496062000000002"/>
      <autoFilter ref="A1:AS930" xr:uid="{AAC953C3-8788-4F08-9509-A5E0802B0BDB}">
        <filterColumn colId="21">
          <filters>
            <filter val="Inativo"/>
          </filters>
        </filterColumn>
      </autoFilter>
    </customSheetView>
    <customSheetView guid="{EC25A1BD-0043-4C5E-90B2-7F25569B9E4F}" filter="1" showAutoFilter="1">
      <pageMargins left="0.511811024" right="0.511811024" top="0.78740157499999996" bottom="0.78740157499999996" header="0.31496062000000002" footer="0.31496062000000002"/>
      <autoFilter ref="F2:F939" xr:uid="{C5FF7C0D-B4F9-4A26-B9C1-1A0A5E62947E}"/>
    </customSheetView>
    <customSheetView guid="{32980D95-9130-4331-8688-F3AE457EB42D}" filter="1" showAutoFilter="1">
      <pageMargins left="0.511811024" right="0.511811024" top="0.78740157499999996" bottom="0.78740157499999996" header="0.31496062000000002" footer="0.31496062000000002"/>
      <autoFilter ref="A1:AQ939" xr:uid="{C1FC62BB-BEED-42FE-ABEC-8BA065FC810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B51EEE6-A8BB-4F5C-8708-6A67F2DC0236}" filter="1" showAutoFilter="1">
      <pageMargins left="0.511811024" right="0.511811024" top="0.78740157499999996" bottom="0.78740157499999996" header="0.31496062000000002" footer="0.31496062000000002"/>
      <autoFilter ref="H1:I932" xr:uid="{73EA85E8-D7CE-46C8-B7D1-D19C72FBD64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8F172E6-DB00-44A9-9DA7-477A1A7B3C3B}" filter="1" showAutoFilter="1">
      <pageMargins left="0.511811024" right="0.511811024" top="0.78740157499999996" bottom="0.78740157499999996" header="0.31496062000000002" footer="0.31496062000000002"/>
      <autoFilter ref="A1:AQ930" xr:uid="{87781DD7-0776-492A-8484-42525D7C96E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747345E7-8F3F-4209-9E81-CDBA79DF5960}" filter="1" showAutoFilter="1">
      <pageMargins left="0.511811024" right="0.511811024" top="0.78740157499999996" bottom="0.78740157499999996" header="0.31496062000000002" footer="0.31496062000000002"/>
      <autoFilter ref="B2:AI934" xr:uid="{938DEAD8-3F3E-4848-9C21-047DEDB0730F}"/>
    </customSheetView>
    <customSheetView guid="{E8B8173E-3FFC-4A13-91D0-65447A7F0BE3}" filter="1" showAutoFilter="1">
      <pageMargins left="0.511811024" right="0.511811024" top="0.78740157499999996" bottom="0.78740157499999996" header="0.31496062000000002" footer="0.31496062000000002"/>
      <autoFilter ref="B2:AI934" xr:uid="{E830995E-DF63-4AE6-A519-7C46A82A2B78}"/>
    </customSheetView>
    <customSheetView guid="{0C06F503-65B8-48FA-9613-102B47FEB377}" filter="1" showAutoFilter="1">
      <pageMargins left="0.511811024" right="0.511811024" top="0.78740157499999996" bottom="0.78740157499999996" header="0.31496062000000002" footer="0.31496062000000002"/>
      <autoFilter ref="A1:AR930" xr:uid="{87837154-2BB0-4CC5-A2A4-F42BCABECD54}">
        <filterColumn colId="21">
          <filters>
            <filter val="Ativo"/>
          </filters>
        </filterColumn>
      </autoFilter>
    </customSheetView>
    <customSheetView guid="{C296F7FA-CF54-4D39-9A4D-BC3269424B6B}" filter="1" showAutoFilter="1">
      <pageMargins left="0.511811024" right="0.511811024" top="0.78740157499999996" bottom="0.78740157499999996" header="0.31496062000000002" footer="0.31496062000000002"/>
      <autoFilter ref="A1:AR930" xr:uid="{520D1B3A-3D34-4B97-A91D-A8791B86D54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4D41A6F3-AFF1-44BC-BDEE-44635E8CA337}" filter="1" showAutoFilter="1">
      <pageMargins left="0.511811024" right="0.511811024" top="0.78740157499999996" bottom="0.78740157499999996" header="0.31496062000000002" footer="0.31496062000000002"/>
      <autoFilter ref="Q2:Q939" xr:uid="{4DDAECB9-3425-445E-B2BE-0117005BBFC9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40A03EC-BCE9-4F52-8297-6B14C3938185}" filter="1" showAutoFilter="1">
      <pageMargins left="0.511811024" right="0.511811024" top="0.78740157499999996" bottom="0.78740157499999996" header="0.31496062000000002" footer="0.31496062000000002"/>
      <autoFilter ref="B2:AL934" xr:uid="{89FF632F-6E26-4824-BD5A-02B65DBB09C4}"/>
    </customSheetView>
    <customSheetView guid="{0303D626-FA8D-4902-A1E1-330989F852C1}" filter="1" showAutoFilter="1">
      <pageMargins left="0.511811024" right="0.511811024" top="0.78740157499999996" bottom="0.78740157499999996" header="0.31496062000000002" footer="0.31496062000000002"/>
      <autoFilter ref="K2:K939" xr:uid="{3B74E7E4-1AAE-49C6-90DB-2172FFF5381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2FBDA9F-9114-40DA-B294-5B645BC3B094}" filter="1" showAutoFilter="1">
      <pageMargins left="0.511811024" right="0.511811024" top="0.78740157499999996" bottom="0.78740157499999996" header="0.31496062000000002" footer="0.31496062000000002"/>
      <autoFilter ref="A2:AT930" xr:uid="{95B8A3BA-748F-444E-9DC8-970B4E191C90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8D2AAA2-9F9F-4FB9-8073-3986CD2815A1}" filter="1" showAutoFilter="1">
      <pageMargins left="0.511811024" right="0.511811024" top="0.78740157499999996" bottom="0.78740157499999996" header="0.31496062000000002" footer="0.31496062000000002"/>
      <autoFilter ref="A2:AR930" xr:uid="{3CF3D98B-7311-4620-8357-BBC6376C7C6F}"/>
    </customSheetView>
    <customSheetView guid="{97EF0532-D4EB-440E-B3A3-8C2FFE30FBB2}" filter="1" showAutoFilter="1">
      <pageMargins left="0.511811024" right="0.511811024" top="0.78740157499999996" bottom="0.78740157499999996" header="0.31496062000000002" footer="0.31496062000000002"/>
      <autoFilter ref="A2:AS930" xr:uid="{744EF52C-34D1-41F8-8598-BAF19FABE12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C89777B-BE43-49F7-B65A-75E75F9408D5}" filter="1" showAutoFilter="1">
      <pageMargins left="0.511811024" right="0.511811024" top="0.78740157499999996" bottom="0.78740157499999996" header="0.31496062000000002" footer="0.31496062000000002"/>
      <autoFilter ref="A1:AS930" xr:uid="{9BA01F22-DA49-418D-8365-63F8B3FC8480}">
        <filterColumn colId="21">
          <filters>
            <filter val="Inativo"/>
          </filters>
        </filterColumn>
      </autoFilter>
    </customSheetView>
    <customSheetView guid="{8F6D7827-801F-4CCC-A573-A9EE2968FE23}" filter="1" showAutoFilter="1">
      <pageMargins left="0.511811024" right="0.511811024" top="0.78740157499999996" bottom="0.78740157499999996" header="0.31496062000000002" footer="0.31496062000000002"/>
      <autoFilter ref="A1:AQ930" xr:uid="{489AE750-5F36-4855-8F74-F88C61DFC00D}"/>
    </customSheetView>
    <customSheetView guid="{89E3D84B-DDB3-4AF9-876C-19A96F377192}" filter="1" showAutoFilter="1">
      <pageMargins left="0.511811024" right="0.511811024" top="0.78740157499999996" bottom="0.78740157499999996" header="0.31496062000000002" footer="0.31496062000000002"/>
      <autoFilter ref="A1:AR930" xr:uid="{5309DB6D-8892-4748-A45E-641A38469957}">
        <filterColumn colId="21">
          <filters>
            <filter val="Inativo"/>
          </filters>
        </filterColumn>
      </autoFilter>
    </customSheetView>
    <customSheetView guid="{55CF5F13-0688-48EA-8DA3-743C5917F92F}" filter="1" showAutoFilter="1">
      <pageMargins left="0.511811024" right="0.511811024" top="0.78740157499999996" bottom="0.78740157499999996" header="0.31496062000000002" footer="0.31496062000000002"/>
      <autoFilter ref="A2:AS930" xr:uid="{A516BD9C-85D5-4EBE-BC26-A8724FD895D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2712CA5-9A1A-482F-856C-576E4303D727}" filter="1" showAutoFilter="1">
      <pageMargins left="0.511811024" right="0.511811024" top="0.78740157499999996" bottom="0.78740157499999996" header="0.31496062000000002" footer="0.31496062000000002"/>
      <autoFilter ref="B2:AL934" xr:uid="{00347BD0-EFC6-4100-B734-24CB681AA74A}"/>
    </customSheetView>
    <customSheetView guid="{8CC0DBF2-B0DF-4873-8543-1BAADEBE1739}" filter="1" showAutoFilter="1">
      <pageMargins left="0.511811024" right="0.511811024" top="0.78740157499999996" bottom="0.78740157499999996" header="0.31496062000000002" footer="0.31496062000000002"/>
      <autoFilter ref="B2:AK934" xr:uid="{DC66711A-B2D3-4EE2-9473-CDAAE94EAEA9}"/>
    </customSheetView>
    <customSheetView guid="{BB2C73DA-0F8F-4294-80B5-1C9262134889}" filter="1" showAutoFilter="1">
      <pageMargins left="0.511811024" right="0.511811024" top="0.78740157499999996" bottom="0.78740157499999996" header="0.31496062000000002" footer="0.31496062000000002"/>
      <autoFilter ref="F2:F939" xr:uid="{8F8F0966-6238-41AE-86F6-76E9A2E88A74}"/>
    </customSheetView>
    <customSheetView guid="{DF81FCBD-8565-4733-A664-A386002DE377}" filter="1" showAutoFilter="1">
      <pageMargins left="0.511811024" right="0.511811024" top="0.78740157499999996" bottom="0.78740157499999996" header="0.31496062000000002" footer="0.31496062000000002"/>
      <autoFilter ref="K2:K939" xr:uid="{45ADB346-52CE-4963-94F1-DAB4790AFEC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20211E3-BB49-49CA-B3FD-A3D56B400096}" filter="1" showAutoFilter="1">
      <pageMargins left="0.511811024" right="0.511811024" top="0.78740157499999996" bottom="0.78740157499999996" header="0.31496062000000002" footer="0.31496062000000002"/>
      <autoFilter ref="A1:AT930" xr:uid="{3B5049AA-C8E9-4579-9095-1D38A1020963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62A8D119-DC8D-4D87-B33D-F35EBAA32E00}" filter="1" showAutoFilter="1">
      <pageMargins left="0.511811024" right="0.511811024" top="0.78740157499999996" bottom="0.78740157499999996" header="0.31496062000000002" footer="0.31496062000000002"/>
      <autoFilter ref="A2:AR930" xr:uid="{D354740F-7971-4257-99C1-2274AD8D523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D6D394B-3595-4482-AD14-F1B85185D92B}" filter="1" showAutoFilter="1">
      <pageMargins left="0.511811024" right="0.511811024" top="0.78740157499999996" bottom="0.78740157499999996" header="0.31496062000000002" footer="0.31496062000000002"/>
      <autoFilter ref="B2:AL934" xr:uid="{D5DE8F68-83BE-426F-9A7D-D472A8603E6D}"/>
    </customSheetView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K2:L939" xr:uid="{E314E40C-0022-423B-BF01-DD477272063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F3C252E-63D0-407B-ABCD-50A0A5CB4531}" filter="1" showAutoFilter="1">
      <pageMargins left="0.511811024" right="0.511811024" top="0.78740157499999996" bottom="0.78740157499999996" header="0.31496062000000002" footer="0.31496062000000002"/>
      <autoFilter ref="A1:AR930" xr:uid="{E4DC857E-282D-4739-9105-62D0EA165EF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FBE5ED9-4702-449F-B071-C363CF59A6F7}" filter="1" showAutoFilter="1">
      <pageMargins left="0.511811024" right="0.511811024" top="0.78740157499999996" bottom="0.78740157499999996" header="0.31496062000000002" footer="0.31496062000000002"/>
      <autoFilter ref="A1:AO939" xr:uid="{FA624168-5C6F-4FDC-8738-945A21962931}"/>
    </customSheetView>
    <customSheetView guid="{55A96DC8-B622-4DD8-94F9-B3E25F4710C9}" filter="1" showAutoFilter="1">
      <pageMargins left="0.511811024" right="0.511811024" top="0.78740157499999996" bottom="0.78740157499999996" header="0.31496062000000002" footer="0.31496062000000002"/>
      <autoFilter ref="AD2:AD939" xr:uid="{9E6F06DE-B0EC-4E76-A45D-6081CDFBF0A2}"/>
    </customSheetView>
    <customSheetView guid="{B821A583-2D20-47B6-AA21-9925B824E471}" filter="1" showAutoFilter="1">
      <pageMargins left="0.511811024" right="0.511811024" top="0.78740157499999996" bottom="0.78740157499999996" header="0.31496062000000002" footer="0.31496062000000002"/>
      <autoFilter ref="A1:AO939" xr:uid="{E4E0D5E7-81AF-4ED6-A839-9F81E0B4BFD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78F3F7BC-272E-4E6C-BE08-27B5094258B8}" filter="1" showAutoFilter="1">
      <pageMargins left="0.511811024" right="0.511811024" top="0.78740157499999996" bottom="0.78740157499999996" header="0.31496062000000002" footer="0.31496062000000002"/>
      <autoFilter ref="A1:AO930" xr:uid="{4FF08676-0296-466E-A80B-CFEAF3133621}"/>
    </customSheetView>
    <customSheetView guid="{278CEEA0-8E23-41DA-9EEA-95D8ED7B58DD}" filter="1" showAutoFilter="1">
      <pageMargins left="0.511811024" right="0.511811024" top="0.78740157499999996" bottom="0.78740157499999996" header="0.31496062000000002" footer="0.31496062000000002"/>
      <autoFilter ref="A1:AN934" xr:uid="{AE615300-5B63-478A-B8A0-E08EC4322D1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AC1F4028-7F65-4CEF-B60D-BDD28AFEB6D5}" filter="1" showAutoFilter="1">
      <pageMargins left="0.511811024" right="0.511811024" top="0.78740157499999996" bottom="0.78740157499999996" header="0.31496062000000002" footer="0.31496062000000002"/>
      <autoFilter ref="A2:AT930" xr:uid="{5186E1C2-2FAE-447A-AD15-81FFD109541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63AE338-8562-4B66-A53E-EE4B03D347AD}" filter="1" showAutoFilter="1">
      <pageMargins left="0.511811024" right="0.511811024" top="0.78740157499999996" bottom="0.78740157499999996" header="0.31496062000000002" footer="0.31496062000000002"/>
      <autoFilter ref="K2:K939" xr:uid="{E4E47609-F95F-4E24-8059-C682791F3EA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BAD44AA-E3D8-43DC-8382-B6F02DC6E960}" filter="1" showAutoFilter="1">
      <pageMargins left="0.511811024" right="0.511811024" top="0.78740157499999996" bottom="0.78740157499999996" header="0.31496062000000002" footer="0.31496062000000002"/>
      <autoFilter ref="A1:AT930" xr:uid="{8678E12A-84C4-43ED-8066-A1BFC2B0879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B3AC335-9B1A-4122-B386-418C11A2F5ED}" filter="1" showAutoFilter="1">
      <pageMargins left="0.511811024" right="0.511811024" top="0.78740157499999996" bottom="0.78740157499999996" header="0.31496062000000002" footer="0.31496062000000002"/>
      <autoFilter ref="E2:F939" xr:uid="{BDC011B4-1AAE-4DA2-90C4-D46D514877FB}"/>
    </customSheetView>
    <customSheetView guid="{D612B7DC-32CD-4FA5-9A07-E3432BAA7E2D}" filter="1" showAutoFilter="1">
      <pageMargins left="0.511811024" right="0.511811024" top="0.78740157499999996" bottom="0.78740157499999996" header="0.31496062000000002" footer="0.31496062000000002"/>
      <autoFilter ref="A1:AT934" xr:uid="{8BCC0944-36B4-4B57-85F8-30A13D45742A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0F255691-7E98-42D5-95BD-221F2AB11DB3}" filter="1" showAutoFilter="1">
      <pageMargins left="0.511811024" right="0.511811024" top="0.78740157499999996" bottom="0.78740157499999996" header="0.31496062000000002" footer="0.31496062000000002"/>
      <autoFilter ref="A1:AR930" xr:uid="{4228DB10-7745-4D48-B60B-25690B5E7287}">
        <filterColumn colId="21">
          <filters>
            <filter val="Inativo"/>
          </filters>
        </filterColumn>
      </autoFilter>
    </customSheetView>
    <customSheetView guid="{B055719F-745C-4E0B-9779-A62907226E09}" filter="1" showAutoFilter="1">
      <pageMargins left="0.511811024" right="0.511811024" top="0.78740157499999996" bottom="0.78740157499999996" header="0.31496062000000002" footer="0.31496062000000002"/>
      <autoFilter ref="A1:AT930" xr:uid="{BEFE1E0B-D5B2-4F17-B1D2-66A04DEA21FF}">
        <filterColumn colId="7">
          <filters>
            <filter val="Pode Operar"/>
          </filters>
        </filterColumn>
      </autoFilter>
    </customSheetView>
    <customSheetView guid="{7D4D7E7A-DE01-48BE-8014-26BCF8CFD8F2}" filter="1" showAutoFilter="1">
      <pageMargins left="0.511811024" right="0.511811024" top="0.78740157499999996" bottom="0.78740157499999996" header="0.31496062000000002" footer="0.31496062000000002"/>
      <autoFilter ref="A1:AR930" xr:uid="{2BBF2076-C127-48E1-9D22-2746F0FBEF69}"/>
    </customSheetView>
    <customSheetView guid="{07374E89-84A8-4487-8D8E-908D3DAA563A}" filter="1" showAutoFilter="1">
      <pageMargins left="0.511811024" right="0.511811024" top="0.78740157499999996" bottom="0.78740157499999996" header="0.31496062000000002" footer="0.31496062000000002"/>
      <autoFilter ref="A1:AO939" xr:uid="{E5A77E93-4D0F-4B97-852B-07E569ABA44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8CB9A174-D88F-4DB7-87C7-394844FDA863}" filter="1" showAutoFilter="1">
      <pageMargins left="0.511811024" right="0.511811024" top="0.78740157499999996" bottom="0.78740157499999996" header="0.31496062000000002" footer="0.31496062000000002"/>
      <autoFilter ref="A1:AO938" xr:uid="{900271A6-059C-4AD1-BEA9-2185E9DFD37D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910A8F1-81D6-4F90-8E46-C7E4F72BC92B}" filter="1" showAutoFilter="1">
      <pageMargins left="0.511811024" right="0.511811024" top="0.78740157499999996" bottom="0.78740157499999996" header="0.31496062000000002" footer="0.31496062000000002"/>
      <autoFilter ref="A1:AR930" xr:uid="{ACA4EA22-8507-4825-A312-F7A765F3414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B2C0886-424F-4BAE-8BEC-ABB135D8CB5F}" filter="1" showAutoFilter="1">
      <pageMargins left="0.511811024" right="0.511811024" top="0.78740157499999996" bottom="0.78740157499999996" header="0.31496062000000002" footer="0.31496062000000002"/>
      <autoFilter ref="A1:AR930" xr:uid="{E534701C-E235-4B05-8B5E-441E4120C5F5}"/>
    </customSheetView>
    <customSheetView guid="{79A5C37B-3613-4265-A11D-8A68332C601C}" filter="1" showAutoFilter="1">
      <pageMargins left="0.511811024" right="0.511811024" top="0.78740157499999996" bottom="0.78740157499999996" header="0.31496062000000002" footer="0.31496062000000002"/>
      <autoFilter ref="B2:AL934" xr:uid="{DBBB0492-91A6-4C79-9924-7EF467E717D9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43BA566-6B0F-4784-A38A-885897DF825F}" filter="1" showAutoFilter="1">
      <pageMargins left="0.511811024" right="0.511811024" top="0.78740157499999996" bottom="0.78740157499999996" header="0.31496062000000002" footer="0.31496062000000002"/>
      <autoFilter ref="A1:AT934" xr:uid="{A0C9D988-7F48-48E2-AABA-8D4A4FDE94DF}">
        <filterColumn colId="7">
          <filters blank="1">
            <filter val="Ativo"/>
          </filters>
        </filterColumn>
      </autoFilter>
    </customSheetView>
    <customSheetView guid="{A25A9418-0D8A-440A-BFEE-9E8BE2CCD5FE}" filter="1" showAutoFilter="1">
      <pageMargins left="0.511811024" right="0.511811024" top="0.78740157499999996" bottom="0.78740157499999996" header="0.31496062000000002" footer="0.31496062000000002"/>
      <autoFilter ref="D2:F939" xr:uid="{232F9A6B-6926-49A3-8A99-F49DFA8A71F0}"/>
    </customSheetView>
    <customSheetView guid="{288AB29C-AD8E-4D29-AABF-29AB1166F894}" filter="1" showAutoFilter="1">
      <pageMargins left="0.511811024" right="0.511811024" top="0.78740157499999996" bottom="0.78740157499999996" header="0.31496062000000002" footer="0.31496062000000002"/>
      <autoFilter ref="A1:AT930" xr:uid="{FC3603E7-CB79-4293-A4D1-1BC8881FD19C}"/>
    </customSheetView>
    <customSheetView guid="{E8A9B6C8-71F7-4B72-8414-507BF8CE7C6F}" filter="1" showAutoFilter="1">
      <pageMargins left="0.511811024" right="0.511811024" top="0.78740157499999996" bottom="0.78740157499999996" header="0.31496062000000002" footer="0.31496062000000002"/>
      <autoFilter ref="A1:AT930" xr:uid="{2DE77799-ACA3-4BE9-91C7-CBC0FA2119D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E08E817-080C-40F6-AE0B-3D8CE3BDE893}" filter="1" showAutoFilter="1">
      <pageMargins left="0.511811024" right="0.511811024" top="0.78740157499999996" bottom="0.78740157499999996" header="0.31496062000000002" footer="0.31496062000000002"/>
      <autoFilter ref="A1:AN934" xr:uid="{33EE16D2-8C33-42BD-AB49-D021B393DD4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9372FFBA-1306-4127-86CB-773FD450AA21}" filter="1" showAutoFilter="1">
      <pageMargins left="0.511811024" right="0.511811024" top="0.78740157499999996" bottom="0.78740157499999996" header="0.31496062000000002" footer="0.31496062000000002"/>
      <autoFilter ref="F2:F939" xr:uid="{758224E4-6B56-44F7-9B5E-A9A7B4C8C19E}"/>
    </customSheetView>
    <customSheetView guid="{5DDB3F11-467D-4959-B2DA-1A02A0BD9DFD}" filter="1" showAutoFilter="1">
      <pageMargins left="0.511811024" right="0.511811024" top="0.78740157499999996" bottom="0.78740157499999996" header="0.31496062000000002" footer="0.31496062000000002"/>
      <autoFilter ref="B2:AK934" xr:uid="{C61B0113-88A0-4304-8964-11E9DA657E62}"/>
    </customSheetView>
    <customSheetView guid="{9169684A-004F-4328-8374-A835EAD0C571}" filter="1" showAutoFilter="1">
      <pageMargins left="0.511811024" right="0.511811024" top="0.78740157499999996" bottom="0.78740157499999996" header="0.31496062000000002" footer="0.31496062000000002"/>
      <autoFilter ref="A1:BE934" xr:uid="{CFDC4383-04B5-4986-856E-7FD741B57C86}"/>
    </customSheetView>
    <customSheetView guid="{54EBCA95-84F1-4FF3-BFFA-B65E5E80EC18}" filter="1" showAutoFilter="1">
      <pageMargins left="0.511811024" right="0.511811024" top="0.78740157499999996" bottom="0.78740157499999996" header="0.31496062000000002" footer="0.31496062000000002"/>
      <autoFilter ref="B2:Q934" xr:uid="{A821508E-4C09-49B2-BF0F-8DAFB8B25727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034485A7-CE91-4CA2-8F63-6D2D6072FE50}" filter="1" showAutoFilter="1">
      <pageMargins left="0.511811024" right="0.511811024" top="0.78740157499999996" bottom="0.78740157499999996" header="0.31496062000000002" footer="0.31496062000000002"/>
      <autoFilter ref="A1:AR930" xr:uid="{8F6D9868-3892-4FD6-A716-C466AD1803B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296E608-1730-4326-8BB9-61243AAAFF0C}" filter="1" showAutoFilter="1">
      <pageMargins left="0.511811024" right="0.511811024" top="0.78740157499999996" bottom="0.78740157499999996" header="0.31496062000000002" footer="0.31496062000000002"/>
      <autoFilter ref="M2:M939" xr:uid="{A0B23E78-81E3-4BA4-8851-8E90FC54EB42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4444AF30-25D3-4324-8777-E91207FA5BF9}" filter="1" showAutoFilter="1">
      <pageMargins left="0.511811024" right="0.511811024" top="0.78740157499999996" bottom="0.78740157499999996" header="0.31496062000000002" footer="0.31496062000000002"/>
      <autoFilter ref="A1:AS930" xr:uid="{96123DE3-4D3A-4F40-9648-7AFFE777D760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F6C8275-370C-44A1-9943-6C292CB342FA}" filter="1" showAutoFilter="1">
      <pageMargins left="0.511811024" right="0.511811024" top="0.78740157499999996" bottom="0.78740157499999996" header="0.31496062000000002" footer="0.31496062000000002"/>
      <autoFilter ref="B2:AL934" xr:uid="{F2321AA4-F4E2-490E-AF93-76BDA9FC729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8731C614-46CD-488D-A4AE-1D72C2C5E49F}" filter="1" showAutoFilter="1">
      <pageMargins left="0.511811024" right="0.511811024" top="0.78740157499999996" bottom="0.78740157499999996" header="0.31496062000000002" footer="0.31496062000000002"/>
      <autoFilter ref="D2:AK939" xr:uid="{978C8DA6-D27A-4A7C-B3D2-16A7E02BB014}"/>
    </customSheetView>
    <customSheetView guid="{874E7D6F-AF27-4814-BD9D-D01C579DF874}" filter="1" showAutoFilter="1">
      <pageMargins left="0.511811024" right="0.511811024" top="0.78740157499999996" bottom="0.78740157499999996" header="0.31496062000000002" footer="0.31496062000000002"/>
      <autoFilter ref="A1:AN934" xr:uid="{697689B4-19FF-48E6-9FB9-B635F67F980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7ACB44D-41A9-4F15-8CCC-5033BDAC1615}" filter="1" showAutoFilter="1">
      <pageMargins left="0.511811024" right="0.511811024" top="0.78740157499999996" bottom="0.78740157499999996" header="0.31496062000000002" footer="0.31496062000000002"/>
      <autoFilter ref="D2:K939" xr:uid="{E4D01093-BFF5-4829-80BD-2AA7D353CC4C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570210B-0C5E-46D1-A489-44F48FD8D1DC}" filter="1" showAutoFilter="1">
      <pageMargins left="0.511811024" right="0.511811024" top="0.78740157499999996" bottom="0.78740157499999996" header="0.31496062000000002" footer="0.31496062000000002"/>
      <autoFilter ref="B2:AL934" xr:uid="{C23100C2-95B8-4F80-8459-68477C89EC5C}"/>
    </customSheetView>
    <customSheetView guid="{9230CB64-B15A-4143-AAE3-2223B8DD6A3E}" filter="1" showAutoFilter="1">
      <pageMargins left="0.511811024" right="0.511811024" top="0.78740157499999996" bottom="0.78740157499999996" header="0.31496062000000002" footer="0.31496062000000002"/>
      <autoFilter ref="B2:AK934" xr:uid="{C8997192-F3F1-42B2-84D6-00330FDDE60F}"/>
    </customSheetView>
    <customSheetView guid="{738A0E69-DA7E-4112-BBD5-B86E9875E019}" filter="1" showAutoFilter="1">
      <pageMargins left="0.511811024" right="0.511811024" top="0.78740157499999996" bottom="0.78740157499999996" header="0.31496062000000002" footer="0.31496062000000002"/>
      <autoFilter ref="A1:AT930" xr:uid="{ADD18F61-CB8D-4F7D-9760-6B46E768757D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A2190490-9753-43B5-840B-889EDEE44C5F}" filter="1" showAutoFilter="1">
      <pageMargins left="0.511811024" right="0.511811024" top="0.78740157499999996" bottom="0.78740157499999996" header="0.31496062000000002" footer="0.31496062000000002"/>
      <autoFilter ref="F2:AK939" xr:uid="{8E133C4C-3842-489A-95A2-266A2667446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7CE0E337-FB74-49A5-AE20-FDB183BA307A}" filter="1" showAutoFilter="1">
      <pageMargins left="0.511811024" right="0.511811024" top="0.78740157499999996" bottom="0.78740157499999996" header="0.31496062000000002" footer="0.31496062000000002"/>
      <autoFilter ref="A1:AO939" xr:uid="{D1702842-758A-44F7-AA31-4D64C3DAF09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CFB0800E-3380-4DC1-BB4A-809A0F4FC670}" filter="1" showAutoFilter="1">
      <pageMargins left="0.511811024" right="0.511811024" top="0.78740157499999996" bottom="0.78740157499999996" header="0.31496062000000002" footer="0.31496062000000002"/>
      <autoFilter ref="A2:AT930" xr:uid="{C3ADACB8-E31A-40AC-82A2-198FD7F439F3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F9D72C3-FBAD-4845-86AE-E84FC0F9D4FB}" filter="1" showAutoFilter="1">
      <pageMargins left="0.511811024" right="0.511811024" top="0.78740157499999996" bottom="0.78740157499999996" header="0.31496062000000002" footer="0.31496062000000002"/>
      <autoFilter ref="A2:AS930" xr:uid="{7FB57A80-5B89-420E-B5C3-C4356B5B116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5B6ACDC0-2EC8-49FE-B779-C937EE2C62A0}" filter="1" showAutoFilter="1">
      <pageMargins left="0.511811024" right="0.511811024" top="0.78740157499999996" bottom="0.78740157499999996" header="0.31496062000000002" footer="0.31496062000000002"/>
      <autoFilter ref="A1:AN934" xr:uid="{94FC7643-9DAC-47A7-9F7E-1223772D80A4}"/>
    </customSheetView>
    <customSheetView guid="{70019C5F-DE88-4909-A64E-0826A72429FE}" filter="1" showAutoFilter="1">
      <pageMargins left="0.511811024" right="0.511811024" top="0.78740157499999996" bottom="0.78740157499999996" header="0.31496062000000002" footer="0.31496062000000002"/>
      <autoFilter ref="D2:F939" xr:uid="{8F601B36-4907-42D7-AB0A-7EA0DE919FCE}"/>
    </customSheetView>
    <customSheetView guid="{30E5116D-9C7B-4447-8E73-B4159727160F}" filter="1" showAutoFilter="1">
      <pageMargins left="0.511811024" right="0.511811024" top="0.78740157499999996" bottom="0.78740157499999996" header="0.31496062000000002" footer="0.31496062000000002"/>
      <autoFilter ref="AT8:AT926" xr:uid="{BB8A0FEA-9C1A-4CC9-879F-3EEC58F6C4FC}"/>
    </customSheetView>
    <customSheetView guid="{037BE77E-73DE-48D5-B8AF-B1DA115F6A3E}" filter="1" showAutoFilter="1">
      <pageMargins left="0.511811024" right="0.511811024" top="0.78740157499999996" bottom="0.78740157499999996" header="0.31496062000000002" footer="0.31496062000000002"/>
      <autoFilter ref="B2:AK934" xr:uid="{A88D56FB-3FB5-42D3-B359-FCB06A1A0D7E}"/>
    </customSheetView>
    <customSheetView guid="{7BD217EE-5EBD-4C66-91CA-3D52E2F0554D}" filter="1" showAutoFilter="1">
      <pageMargins left="0.511811024" right="0.511811024" top="0.78740157499999996" bottom="0.78740157499999996" header="0.31496062000000002" footer="0.31496062000000002"/>
      <autoFilter ref="B2:AI934" xr:uid="{FC5CB438-66B2-47F6-A1F2-AF16F7A89940}"/>
    </customSheetView>
    <customSheetView guid="{7540E04F-892E-45B1-A014-751AEFC7A301}" filter="1" showAutoFilter="1">
      <pageMargins left="0.511811024" right="0.511811024" top="0.78740157499999996" bottom="0.78740157499999996" header="0.31496062000000002" footer="0.31496062000000002"/>
      <autoFilter ref="A2:AT930" xr:uid="{D964DB08-3277-460E-8AD1-C0DB31B7292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58B0DCD-3221-44C4-BFA8-C3F07B98BA48}" filter="1" showAutoFilter="1">
      <pageMargins left="0.511811024" right="0.511811024" top="0.78740157499999996" bottom="0.78740157499999996" header="0.31496062000000002" footer="0.31496062000000002"/>
      <autoFilter ref="A1:AN934" xr:uid="{F8EE769D-1E7F-4E13-A127-2E103872335E}"/>
    </customSheetView>
    <customSheetView guid="{3B133602-25D5-4961-88D8-5818785BC6C2}" filter="1" showAutoFilter="1">
      <pageMargins left="0.511811024" right="0.511811024" top="0.78740157499999996" bottom="0.78740157499999996" header="0.31496062000000002" footer="0.31496062000000002"/>
      <autoFilter ref="A1:AQ930" xr:uid="{2DAF118F-E070-4765-ACF3-B8BD3EC0F46A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218AF465-F71F-447A-8B9A-F2163558179A}" filter="1" showAutoFilter="1">
      <pageMargins left="0.511811024" right="0.511811024" top="0.78740157499999996" bottom="0.78740157499999996" header="0.31496062000000002" footer="0.31496062000000002"/>
      <autoFilter ref="B2:AL934" xr:uid="{F983E60B-FA29-472E-BB16-40098D228358}"/>
    </customSheetView>
    <customSheetView guid="{04C77B89-EFBD-4C6F-98E8-2FFFD0F9C10A}" filter="1" showAutoFilter="1">
      <pageMargins left="0.511811024" right="0.511811024" top="0.78740157499999996" bottom="0.78740157499999996" header="0.31496062000000002" footer="0.31496062000000002"/>
      <autoFilter ref="A1:AR930" xr:uid="{D11E4948-ABA3-43C0-A847-0E7104FDC98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ACC9487-810F-4B19-954A-572EF2FE070E}" filter="1" showAutoFilter="1">
      <pageMargins left="0.511811024" right="0.511811024" top="0.78740157499999996" bottom="0.78740157499999996" header="0.31496062000000002" footer="0.31496062000000002"/>
      <autoFilter ref="A1:AO939" xr:uid="{17961A17-C631-42A0-AF79-7351ACB1904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E1E3BCF-9D27-4C7A-AAB0-1B05CF0D007A}" filter="1" showAutoFilter="1">
      <pageMargins left="0.511811024" right="0.511811024" top="0.78740157499999996" bottom="0.78740157499999996" header="0.31496062000000002" footer="0.31496062000000002"/>
      <autoFilter ref="A2:AS930" xr:uid="{696B17FA-FD9B-4CA1-BED7-1FD0EC883C74}"/>
    </customSheetView>
    <customSheetView guid="{F2008EDA-7C84-45CF-B861-B8A24BFA47B5}" filter="1" showAutoFilter="1">
      <pageMargins left="0.511811024" right="0.511811024" top="0.78740157499999996" bottom="0.78740157499999996" header="0.31496062000000002" footer="0.31496062000000002"/>
      <autoFilter ref="F2:F939" xr:uid="{059F2E20-7DE7-41D9-B942-1CBB205838A0}"/>
    </customSheetView>
    <customSheetView guid="{17D33928-587D-4132-A09B-DDA3828406B1}" filter="1" showAutoFilter="1">
      <pageMargins left="0.511811024" right="0.511811024" top="0.78740157499999996" bottom="0.78740157499999996" header="0.31496062000000002" footer="0.31496062000000002"/>
      <autoFilter ref="B2:AI934" xr:uid="{AB63EE90-B207-45D0-9172-8BACEB8BDCED}"/>
    </customSheetView>
    <customSheetView guid="{21569BDB-DE95-45B9-B535-A698CE184FC5}" filter="1" showAutoFilter="1">
      <pageMargins left="0.511811024" right="0.511811024" top="0.78740157499999996" bottom="0.78740157499999996" header="0.31496062000000002" footer="0.31496062000000002"/>
      <autoFilter ref="D2:F939" xr:uid="{EA7F5005-855B-4345-8A21-71CF43AAF1DA}"/>
    </customSheetView>
    <customSheetView guid="{8EFD1A53-1A0F-4301-8575-3BC4DE6CE333}" filter="1" showAutoFilter="1">
      <pageMargins left="0.511811024" right="0.511811024" top="0.78740157499999996" bottom="0.78740157499999996" header="0.31496062000000002" footer="0.31496062000000002"/>
      <autoFilter ref="A2:AT930" xr:uid="{8CB8C5B0-997A-4C6F-8CA8-278C12045474}">
        <filterColumn colId="7">
          <filters>
            <filter val="Pode Operar"/>
          </filters>
        </filterColumn>
      </autoFilter>
    </customSheetView>
    <customSheetView guid="{EB67B31D-BF36-4B8A-A4E7-940DFF3D46B9}" filter="1" showAutoFilter="1">
      <pageMargins left="0.511811024" right="0.511811024" top="0.78740157499999996" bottom="0.78740157499999996" header="0.31496062000000002" footer="0.31496062000000002"/>
      <autoFilter ref="A1:AR930" xr:uid="{370F9881-E53A-4CB7-8909-3AEE2311D0E8}"/>
    </customSheetView>
    <customSheetView guid="{A7E3756F-4735-4193-BD6C-0DD9D50A409B}" filter="1" showAutoFilter="1">
      <pageMargins left="0.511811024" right="0.511811024" top="0.78740157499999996" bottom="0.78740157499999996" header="0.31496062000000002" footer="0.31496062000000002"/>
      <autoFilter ref="B2:AM934" xr:uid="{5596DF44-2971-4EBA-9E0A-3B82D2EF8EB0}"/>
    </customSheetView>
    <customSheetView guid="{3BAD80CD-7202-403B-BFC2-01DBEDF8739E}" filter="1" showAutoFilter="1">
      <pageMargins left="0.511811024" right="0.511811024" top="0.78740157499999996" bottom="0.78740157499999996" header="0.31496062000000002" footer="0.31496062000000002"/>
      <autoFilter ref="B2:AL934" xr:uid="{76BD0B38-4E93-4C25-9E67-6ABD35977FEF}"/>
    </customSheetView>
    <customSheetView guid="{34FD4742-E40B-4A96-8804-BA039C79A666}" filter="1" showAutoFilter="1">
      <pageMargins left="0.511811024" right="0.511811024" top="0.78740157499999996" bottom="0.78740157499999996" header="0.31496062000000002" footer="0.31496062000000002"/>
      <autoFilter ref="D2:E932" xr:uid="{AEBB999C-0FE5-4AC9-A5C2-D86A26EB9D99}">
        <filterColumn colId="1">
          <filters>
            <filter val="SUL"/>
          </filters>
        </filterColumn>
      </autoFilter>
    </customSheetView>
    <customSheetView guid="{6B866295-476B-46E4-BAB4-C3097135B4BE}" filter="1" showAutoFilter="1">
      <pageMargins left="0.511811024" right="0.511811024" top="0.78740157499999996" bottom="0.78740157499999996" header="0.31496062000000002" footer="0.31496062000000002"/>
      <autoFilter ref="A1:AN934" xr:uid="{9E64F07A-2389-4FDD-9D82-F959A773901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D48B4EB-115C-4A73-8BCF-082D8A6B6B0F}" filter="1" showAutoFilter="1">
      <pageMargins left="0.511811024" right="0.511811024" top="0.78740157499999996" bottom="0.78740157499999996" header="0.31496062000000002" footer="0.31496062000000002"/>
      <autoFilter ref="A1:AQ930" xr:uid="{BFC07308-12C2-417A-B687-8B9E79530DF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8A729B42-296E-4A4F-8EF3-6905BF4CF69A}" filter="1" showAutoFilter="1">
      <pageMargins left="0.511811024" right="0.511811024" top="0.78740157499999996" bottom="0.78740157499999996" header="0.31496062000000002" footer="0.31496062000000002"/>
      <autoFilter ref="B2:AL934" xr:uid="{663108AE-8AC2-4BBD-925C-8B87F3EA4306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3CE8C91C-3895-4616-B412-A6C625968522}" filter="1" showAutoFilter="1">
      <pageMargins left="0.511811024" right="0.511811024" top="0.78740157499999996" bottom="0.78740157499999996" header="0.31496062000000002" footer="0.31496062000000002"/>
      <autoFilter ref="D2:AK939" xr:uid="{13DB1BFA-7063-4F90-9438-844EFCDD7416}"/>
    </customSheetView>
    <customSheetView guid="{4A7EAC5D-5BC1-4DFC-94D4-E318A86F3F42}" filter="1" showAutoFilter="1">
      <pageMargins left="0.511811024" right="0.511811024" top="0.78740157499999996" bottom="0.78740157499999996" header="0.31496062000000002" footer="0.31496062000000002"/>
      <autoFilter ref="AE2:AE939" xr:uid="{224AF194-26F3-48F2-886C-EE194AB93493}"/>
    </customSheetView>
    <customSheetView guid="{1C12459A-941F-416A-A5D2-5DDD92AB9EE1}" filter="1" showAutoFilter="1">
      <pageMargins left="0.511811024" right="0.511811024" top="0.78740157499999996" bottom="0.78740157499999996" header="0.31496062000000002" footer="0.31496062000000002"/>
      <autoFilter ref="A1:AR930" xr:uid="{1CC254EF-2906-4DF0-8638-F1910C8B2D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49A8B15-D357-4381-AF02-BBE585517C7A}" filter="1" showAutoFilter="1">
      <pageMargins left="0.511811024" right="0.511811024" top="0.78740157499999996" bottom="0.78740157499999996" header="0.31496062000000002" footer="0.31496062000000002"/>
      <autoFilter ref="A1:AP939" xr:uid="{84C85AF4-385A-429B-A51C-D44779C4E7D7}"/>
    </customSheetView>
    <customSheetView guid="{DA15E42E-60A8-4BB8-A2CA-92B5299982CC}" filter="1" showAutoFilter="1">
      <pageMargins left="0.511811024" right="0.511811024" top="0.78740157499999996" bottom="0.78740157499999996" header="0.31496062000000002" footer="0.31496062000000002"/>
      <autoFilter ref="A1:AR930" xr:uid="{8CA1CE56-879F-47E8-848D-5DA70236B9B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CA4F6B0B-62B7-4808-89C6-4916F27897A4}" filter="1" showAutoFilter="1">
      <pageMargins left="0.511811024" right="0.511811024" top="0.78740157499999996" bottom="0.78740157499999996" header="0.31496062000000002" footer="0.31496062000000002"/>
      <autoFilter ref="A2:AS930" xr:uid="{FBDACF14-5315-4BDB-90DD-9A0DF0ADEEDB}">
        <filterColumn colId="4">
          <filters>
            <filter val="SUL"/>
          </filters>
        </filterColumn>
      </autoFilter>
    </customSheetView>
    <customSheetView guid="{FE714246-990F-4063-93B0-DCF3A24E0F6A}" filter="1" showAutoFilter="1">
      <pageMargins left="0.511811024" right="0.511811024" top="0.78740157499999996" bottom="0.78740157499999996" header="0.31496062000000002" footer="0.31496062000000002"/>
      <autoFilter ref="A1:AP930" xr:uid="{71E027B9-6240-4511-AA05-C934A061103E}">
        <filterColumn colId="4">
          <filters>
            <filter val="DF"/>
          </filters>
        </filterColumn>
      </autoFilter>
    </customSheetView>
    <customSheetView guid="{53699A90-9CD3-482F-BA07-188EA6EDD719}" filter="1" showAutoFilter="1">
      <pageMargins left="0.511811024" right="0.511811024" top="0.78740157499999996" bottom="0.78740157499999996" header="0.31496062000000002" footer="0.31496062000000002"/>
      <autoFilter ref="A1:F930" xr:uid="{6172D325-ADE3-4A6A-91DC-8E491BB0B54D}"/>
    </customSheetView>
    <customSheetView guid="{2A9BC2CB-FBEE-4742-89E7-37DAF4DC2770}" filter="1" showAutoFilter="1">
      <pageMargins left="0.511811024" right="0.511811024" top="0.78740157499999996" bottom="0.78740157499999996" header="0.31496062000000002" footer="0.31496062000000002"/>
      <autoFilter ref="B2:AI934" xr:uid="{B2480AA5-56E4-4B9B-A8A6-65DE5A4E28C7}"/>
    </customSheetView>
    <customSheetView guid="{A89AB7A4-7304-4922-9A0D-A301C64F3B54}" filter="1" showAutoFilter="1">
      <pageMargins left="0.511811024" right="0.511811024" top="0.78740157499999996" bottom="0.78740157499999996" header="0.31496062000000002" footer="0.31496062000000002"/>
      <autoFilter ref="A1:AS930" xr:uid="{878B065A-B784-470F-A4D2-AA5CC5373F1E}"/>
    </customSheetView>
    <customSheetView guid="{8B9A760F-0E53-428D-9F3C-2288BC818008}" filter="1" showAutoFilter="1">
      <pageMargins left="0.511811024" right="0.511811024" top="0.78740157499999996" bottom="0.78740157499999996" header="0.31496062000000002" footer="0.31496062000000002"/>
      <autoFilter ref="B2:AK939" xr:uid="{2F86C0F9-96C3-42BA-93BF-0EB5276CF61B}"/>
    </customSheetView>
    <customSheetView guid="{FD23C74A-BD73-43AD-8890-3B3DA2B7FE62}" filter="1" showAutoFilter="1">
      <pageMargins left="0.511811024" right="0.511811024" top="0.78740157499999996" bottom="0.78740157499999996" header="0.31496062000000002" footer="0.31496062000000002"/>
      <autoFilter ref="B2:AK934" xr:uid="{4E879A1C-540E-4E6A-84FB-EB8CAAEC5E94}"/>
    </customSheetView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B2:AM934" xr:uid="{6FEAE680-EDA6-4A5F-9C7A-694535094AA5}">
        <filterColumn colId="6">
          <filters blank="1">
            <filter val="Ativo"/>
            <filter val="Inativo"/>
          </filters>
        </filterColumn>
      </autoFilter>
    </customSheetView>
    <customSheetView guid="{35886C1C-C42C-44B3-9589-8350E6BECF94}" filter="1" showAutoFilter="1">
      <pageMargins left="0.511811024" right="0.511811024" top="0.78740157499999996" bottom="0.78740157499999996" header="0.31496062000000002" footer="0.31496062000000002"/>
      <autoFilter ref="A1:AS930" xr:uid="{B909ABEF-A0D8-4633-BE46-B7C84E8EF916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B1DC1B43-FD4C-4CD2-8171-E2DC6B331E93}" filter="1" showAutoFilter="1">
      <pageMargins left="0.511811024" right="0.511811024" top="0.78740157499999996" bottom="0.78740157499999996" header="0.31496062000000002" footer="0.31496062000000002"/>
      <autoFilter ref="A1:AR930" xr:uid="{1BF76BEF-BB64-46E7-ACD7-F201C0435C7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F55844CC-5F8B-4CD4-AC5C-50741D529724}" filter="1" showAutoFilter="1">
      <pageMargins left="0.511811024" right="0.511811024" top="0.78740157499999996" bottom="0.78740157499999996" header="0.31496062000000002" footer="0.31496062000000002"/>
      <autoFilter ref="A1:AN934" xr:uid="{56912564-9D71-4E9E-B0F4-DE35AACE65D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4F1AC46-5023-4663-9DE5-AAFB608E88AA}" filter="1" showAutoFilter="1">
      <pageMargins left="0.511811024" right="0.511811024" top="0.78740157499999996" bottom="0.78740157499999996" header="0.31496062000000002" footer="0.31496062000000002"/>
      <autoFilter ref="A1:AN934" xr:uid="{0B4FE866-C231-4B2F-BF0F-F3F018949E5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86965385-5DD5-4CC4-8289-28C31CC9DD7C}" filter="1" showAutoFilter="1">
      <pageMargins left="0.511811024" right="0.511811024" top="0.78740157499999996" bottom="0.78740157499999996" header="0.31496062000000002" footer="0.31496062000000002"/>
      <autoFilter ref="AL2:AL939" xr:uid="{0D080204-9F51-41AF-99D8-D6A8223B95FA}"/>
    </customSheetView>
    <customSheetView guid="{467B6643-4598-4FA4-9947-4FF71DD528B1}" filter="1" showAutoFilter="1">
      <pageMargins left="0.511811024" right="0.511811024" top="0.78740157499999996" bottom="0.78740157499999996" header="0.31496062000000002" footer="0.31496062000000002"/>
      <autoFilter ref="A2:AS930" xr:uid="{A5756A58-9937-40EA-817C-F381F778F87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6E52856-E3ED-4357-B79F-9C673CDDFD93}" filter="1" showAutoFilter="1">
      <pageMargins left="0.511811024" right="0.511811024" top="0.78740157499999996" bottom="0.78740157499999996" header="0.31496062000000002" footer="0.31496062000000002"/>
      <autoFilter ref="A1:AN934" xr:uid="{721CCDF3-8578-430C-BF8C-06F9B198C92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B487A47-4534-4C6A-A535-0C74627821CC}" filter="1" showAutoFilter="1">
      <pageMargins left="0.511811024" right="0.511811024" top="0.78740157499999996" bottom="0.78740157499999996" header="0.31496062000000002" footer="0.31496062000000002"/>
      <autoFilter ref="A2:AP930" xr:uid="{BE435369-B234-4A1B-9355-B5A59F374994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BBD48203-528E-4E0A-B036-C373C9725738}" filter="1" showAutoFilter="1">
      <pageMargins left="0.511811024" right="0.511811024" top="0.78740157499999996" bottom="0.78740157499999996" header="0.31496062000000002" footer="0.31496062000000002"/>
      <autoFilter ref="A1:AO934" xr:uid="{CF83F808-07F1-40B4-868F-25B555696E4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018BE424-0222-47A5-A17D-52D768ACCB23}" filter="1" showAutoFilter="1">
      <pageMargins left="0.511811024" right="0.511811024" top="0.78740157499999996" bottom="0.78740157499999996" header="0.31496062000000002" footer="0.31496062000000002"/>
      <autoFilter ref="F2:F939" xr:uid="{7BC6E606-A05A-46E8-B45F-FC08E1534946}"/>
    </customSheetView>
    <customSheetView guid="{E3DBE07D-C39B-46A6-9E5C-0F347C5636A4}" filter="1" showAutoFilter="1">
      <pageMargins left="0.511811024" right="0.511811024" top="0.78740157499999996" bottom="0.78740157499999996" header="0.31496062000000002" footer="0.31496062000000002"/>
      <autoFilter ref="A2:AR930" xr:uid="{DCBAC2A9-DA0B-4359-94F2-3A655E2A46FD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D042FBA-1573-4183-9A79-3453D460FD6B}" filter="1" showAutoFilter="1">
      <pageMargins left="0.511811024" right="0.511811024" top="0.78740157499999996" bottom="0.78740157499999996" header="0.31496062000000002" footer="0.31496062000000002"/>
      <autoFilter ref="F2:M939" xr:uid="{369D47C8-225E-452E-B3BB-89E7678DB5BA}"/>
    </customSheetView>
    <customSheetView guid="{69F9BB98-F302-49F2-B42E-EF62256DC248}" filter="1" showAutoFilter="1">
      <pageMargins left="0.511811024" right="0.511811024" top="0.78740157499999996" bottom="0.78740157499999996" header="0.31496062000000002" footer="0.31496062000000002"/>
      <autoFilter ref="A2:AQ930" xr:uid="{484ED576-EB74-444E-B375-E4DC8B5BDD0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409CA99-73A7-4754-9726-4F2CEC1C8C2B}" filter="1" showAutoFilter="1">
      <pageMargins left="0.511811024" right="0.511811024" top="0.78740157499999996" bottom="0.78740157499999996" header="0.31496062000000002" footer="0.31496062000000002"/>
      <autoFilter ref="A1:AS930" xr:uid="{A756BF95-B40A-4507-ACC7-721645274447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FE8D631-6E22-4D85-88A9-586E61EAC516}" filter="1" showAutoFilter="1">
      <pageMargins left="0.511811024" right="0.511811024" top="0.78740157499999996" bottom="0.78740157499999996" header="0.31496062000000002" footer="0.31496062000000002"/>
      <autoFilter ref="A1:AR930" xr:uid="{AAD546C9-002A-4283-A846-4522D873B521}"/>
    </customSheetView>
    <customSheetView guid="{7C4E7CE6-B0B9-4E23-A27D-9288858A35B9}" filter="1" showAutoFilter="1">
      <pageMargins left="0.511811024" right="0.511811024" top="0.78740157499999996" bottom="0.78740157499999996" header="0.31496062000000002" footer="0.31496062000000002"/>
      <autoFilter ref="B2:AL934" xr:uid="{3A033A2C-177E-45B9-B98E-2CC37B0EE9DE}"/>
    </customSheetView>
    <customSheetView guid="{CC10F5C0-8677-4D24-86DE-501ECEB28031}" filter="1" showAutoFilter="1">
      <pageMargins left="0.511811024" right="0.511811024" top="0.78740157499999996" bottom="0.78740157499999996" header="0.31496062000000002" footer="0.31496062000000002"/>
      <autoFilter ref="A2:AR930" xr:uid="{D15E5DB1-1A5B-4594-B484-30124DFCDB6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6C3C5C1-9AF6-4118-8E1E-CD535979EB98}" filter="1" showAutoFilter="1">
      <pageMargins left="0.511811024" right="0.511811024" top="0.78740157499999996" bottom="0.78740157499999996" header="0.31496062000000002" footer="0.31496062000000002"/>
      <autoFilter ref="A1:AO939" xr:uid="{4B01CE3A-99AD-4B2C-A23E-9F66167500A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C84B5931-CEB8-47F0-ADFB-5DDD969E1612}" filter="1" showAutoFilter="1">
      <pageMargins left="0.511811024" right="0.511811024" top="0.78740157499999996" bottom="0.78740157499999996" header="0.31496062000000002" footer="0.31496062000000002"/>
      <autoFilter ref="A1:AR930" xr:uid="{3E42677F-E816-4959-830E-A6EAD45F909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07181C0-09B2-40D9-8AC2-53D4624AAC85}" filter="1" showAutoFilter="1">
      <pageMargins left="0.511811024" right="0.511811024" top="0.78740157499999996" bottom="0.78740157499999996" header="0.31496062000000002" footer="0.31496062000000002"/>
      <autoFilter ref="A1:AR939" xr:uid="{95D47205-5AC7-48DC-A693-45C835FCCDD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C886A6B-1845-462E-8B00-2818F985AE65}" filter="1" showAutoFilter="1">
      <pageMargins left="0.511811024" right="0.511811024" top="0.78740157499999996" bottom="0.78740157499999996" header="0.31496062000000002" footer="0.31496062000000002"/>
      <autoFilter ref="A1:AN934" xr:uid="{26B8542B-8698-4E37-AAAB-98851C611D77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671FDA54-B5F8-44D0-8730-724C996E192B}" filter="1" showAutoFilter="1">
      <pageMargins left="0.511811024" right="0.511811024" top="0.78740157499999996" bottom="0.78740157499999996" header="0.31496062000000002" footer="0.31496062000000002"/>
      <autoFilter ref="A1:AQ930" xr:uid="{2A92070C-D21C-4DC1-888C-E3C384880329}"/>
    </customSheetView>
    <customSheetView guid="{604368AE-17D7-499E-B378-EC67F503AD06}" filter="1" showAutoFilter="1">
      <pageMargins left="0.511811024" right="0.511811024" top="0.78740157499999996" bottom="0.78740157499999996" header="0.31496062000000002" footer="0.31496062000000002"/>
      <autoFilter ref="A1:AN939" xr:uid="{B76DDA10-25A6-4780-B5FD-58DDCA405D45}"/>
    </customSheetView>
    <customSheetView guid="{0575B91D-956D-457D-84B5-34F759C2910B}" filter="1" showAutoFilter="1">
      <pageMargins left="0.511811024" right="0.511811024" top="0.78740157499999996" bottom="0.78740157499999996" header="0.31496062000000002" footer="0.31496062000000002"/>
      <autoFilter ref="F2:F939" xr:uid="{70705673-D6A0-484D-8FD0-8E564031D976}"/>
    </customSheetView>
    <customSheetView guid="{77A4C97E-7482-4BA7-B043-057FCB1D0EAA}" filter="1" showAutoFilter="1">
      <pageMargins left="0.511811024" right="0.511811024" top="0.78740157499999996" bottom="0.78740157499999996" header="0.31496062000000002" footer="0.31496062000000002"/>
      <autoFilter ref="A1:AN934" xr:uid="{83CA1B7A-6989-4345-969E-1FBA5FFCA12C}">
        <filterColumn colId="6">
          <filters blank="1"/>
        </filterColumn>
      </autoFilter>
    </customSheetView>
    <customSheetView guid="{0ECF83C6-1C9D-4D8F-B906-124EF1C36145}" filter="1" showAutoFilter="1">
      <pageMargins left="0.511811024" right="0.511811024" top="0.78740157499999996" bottom="0.78740157499999996" header="0.31496062000000002" footer="0.31496062000000002"/>
      <autoFilter ref="B2:AL939" xr:uid="{E1D94CC4-B57E-482F-99A1-F133B4B9035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6630782-2AA6-46EF-8108-698DC6A339BA}" filter="1" showAutoFilter="1">
      <pageMargins left="0.511811024" right="0.511811024" top="0.78740157499999996" bottom="0.78740157499999996" header="0.31496062000000002" footer="0.31496062000000002"/>
      <autoFilter ref="AJ2:AJ939" xr:uid="{56445F17-5ADF-4634-90E3-FD9DE1BE117B}"/>
    </customSheetView>
    <customSheetView guid="{AF3B66E8-3744-468D-B572-526EA0CCD2C2}" filter="1" showAutoFilter="1">
      <pageMargins left="0.511811024" right="0.511811024" top="0.78740157499999996" bottom="0.78740157499999996" header="0.31496062000000002" footer="0.31496062000000002"/>
      <autoFilter ref="M2:O939" xr:uid="{459E9379-0888-48B4-B279-06BD8F834CC6}"/>
    </customSheetView>
    <customSheetView guid="{D44EED9E-C518-42F7-99B3-FCAC71111DE4}" filter="1" showAutoFilter="1">
      <pageMargins left="0.511811024" right="0.511811024" top="0.78740157499999996" bottom="0.78740157499999996" header="0.31496062000000002" footer="0.31496062000000002"/>
      <autoFilter ref="K2:K939" xr:uid="{FE790760-24AA-4450-B611-670D51BDAF1F}"/>
    </customSheetView>
    <customSheetView guid="{A191581E-8DEE-4C74-B187-FE52386C91C8}" filter="1" showAutoFilter="1">
      <pageMargins left="0.511811024" right="0.511811024" top="0.78740157499999996" bottom="0.78740157499999996" header="0.31496062000000002" footer="0.31496062000000002"/>
      <autoFilter ref="A1:AO938" xr:uid="{BAD25888-8D8C-4E65-B028-57B2CEF6A92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31C2BC6-1CAB-4C20-AE37-199B55BBC280}" filter="1" showAutoFilter="1">
      <pageMargins left="0.511811024" right="0.511811024" top="0.78740157499999996" bottom="0.78740157499999996" header="0.31496062000000002" footer="0.31496062000000002"/>
      <autoFilter ref="A1:AT930" xr:uid="{C9208327-8563-48BF-A7A6-E853864EF6CB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70293DD-FDB6-4FC0-B306-6BF9AA13010B}" filter="1" showAutoFilter="1">
      <pageMargins left="0.511811024" right="0.511811024" top="0.78740157499999996" bottom="0.78740157499999996" header="0.31496062000000002" footer="0.31496062000000002"/>
      <autoFilter ref="A1:AN934" xr:uid="{56094114-9F2D-4117-8979-CDF45AF82493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339B45C-3CF9-4C52-B4BE-BAB66EF4F99C}" filter="1" showAutoFilter="1">
      <pageMargins left="0.511811024" right="0.511811024" top="0.78740157499999996" bottom="0.78740157499999996" header="0.31496062000000002" footer="0.31496062000000002"/>
      <autoFilter ref="A2:AN934" xr:uid="{F966D449-AA05-4490-8CC2-05AD705716CE}"/>
    </customSheetView>
    <customSheetView guid="{4ACF072B-C0B7-4FB2-9E3C-AF75BABDE60E}" filter="1" showAutoFilter="1">
      <pageMargins left="0.511811024" right="0.511811024" top="0.78740157499999996" bottom="0.78740157499999996" header="0.31496062000000002" footer="0.31496062000000002"/>
      <autoFilter ref="A2:AN934" xr:uid="{43060622-5714-4596-ADAB-5F444860204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AF97468A-F0AA-464C-B6C7-431D5D99181C}" filter="1" showAutoFilter="1">
      <pageMargins left="0.511811024" right="0.511811024" top="0.78740157499999996" bottom="0.78740157499999996" header="0.31496062000000002" footer="0.31496062000000002"/>
      <autoFilter ref="A1:AT930" xr:uid="{06D88252-0652-4C16-BFEB-DBEB7AC509EC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3FF8D02-DB84-41C1-907C-8A02EBA1F47C}" filter="1" showAutoFilter="1">
      <pageMargins left="0.511811024" right="0.511811024" top="0.78740157499999996" bottom="0.78740157499999996" header="0.31496062000000002" footer="0.31496062000000002"/>
      <autoFilter ref="A1:AR930" xr:uid="{3539AECD-74D4-4861-9AEE-91E8F1F0ABBD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85B642FE-2BE2-479C-8AE2-CBD962E53C98}" filter="1" showAutoFilter="1">
      <pageMargins left="0.511811024" right="0.511811024" top="0.78740157499999996" bottom="0.78740157499999996" header="0.31496062000000002" footer="0.31496062000000002"/>
      <autoFilter ref="A1:AR930" xr:uid="{6C97E6A7-8222-4391-BCF5-1AE44E0E38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C1F6B5B-9933-428F-B9B0-D57B509BD3BC}" filter="1" showAutoFilter="1">
      <pageMargins left="0.511811024" right="0.511811024" top="0.78740157499999996" bottom="0.78740157499999996" header="0.31496062000000002" footer="0.31496062000000002"/>
      <autoFilter ref="A2:AQ930" xr:uid="{F45322E2-20E8-42D1-AF67-41A99AA9B9D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FD00E58F-C3B2-4F43-BDA1-14AAB4E0E3B3}" filter="1" showAutoFilter="1">
      <pageMargins left="0.511811024" right="0.511811024" top="0.78740157499999996" bottom="0.78740157499999996" header="0.31496062000000002" footer="0.31496062000000002"/>
      <autoFilter ref="A1:AR930" xr:uid="{8AEDB388-CA62-4EC0-9192-4008FBF05EC1}"/>
    </customSheetView>
    <customSheetView guid="{D33A633D-8EE6-4E33-87F8-C6D84BB8FA26}" filter="1" showAutoFilter="1">
      <pageMargins left="0.511811024" right="0.511811024" top="0.78740157499999996" bottom="0.78740157499999996" header="0.31496062000000002" footer="0.31496062000000002"/>
      <autoFilter ref="AL2:AL939" xr:uid="{72547550-806F-4D94-9EF7-D56D4C029ED9}"/>
    </customSheetView>
    <customSheetView guid="{43AB1975-1EEE-4D12-A9E2-BD5CC06691EB}" filter="1" showAutoFilter="1">
      <pageMargins left="0.511811024" right="0.511811024" top="0.78740157499999996" bottom="0.78740157499999996" header="0.31496062000000002" footer="0.31496062000000002"/>
      <autoFilter ref="A2:AT930" xr:uid="{0BAB7CC1-55D3-4D8E-A83A-C211E90B4AE6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96ADE6A7-73D0-4C0E-8E01-6AEC4EE6CA89}" filter="1" showAutoFilter="1">
      <pageMargins left="0.511811024" right="0.511811024" top="0.78740157499999996" bottom="0.78740157499999996" header="0.31496062000000002" footer="0.31496062000000002"/>
      <autoFilter ref="B2:AI934" xr:uid="{804923E8-226C-45CD-B4FD-D97EBB3146DE}"/>
    </customSheetView>
    <customSheetView guid="{B31EA1F7-748F-4D7E-8184-E643C3FF6674}" filter="1" showAutoFilter="1">
      <pageMargins left="0.511811024" right="0.511811024" top="0.78740157499999996" bottom="0.78740157499999996" header="0.31496062000000002" footer="0.31496062000000002"/>
      <autoFilter ref="A1:AR930" xr:uid="{C0E7051F-D8F9-4CA9-8F9F-5D56074654F8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5CD6299-3CA2-47FF-B73A-81E781EFAE1B}" filter="1" showAutoFilter="1">
      <pageMargins left="0.511811024" right="0.511811024" top="0.78740157499999996" bottom="0.78740157499999996" header="0.31496062000000002" footer="0.31496062000000002"/>
      <autoFilter ref="A1:AN934" xr:uid="{32A6C387-B11D-4D33-B3DA-3D800C59AED4}"/>
    </customSheetView>
    <customSheetView guid="{38A4F8BD-C81C-4B66-A774-3A61BF326BE2}" filter="1" showAutoFilter="1">
      <pageMargins left="0.511811024" right="0.511811024" top="0.78740157499999996" bottom="0.78740157499999996" header="0.31496062000000002" footer="0.31496062000000002"/>
      <autoFilter ref="A1:AT930" xr:uid="{A1394CB1-A5F4-439F-A465-9C072D812FA4}">
        <filterColumn colId="7">
          <filters>
            <filter val="Pode Operar"/>
          </filters>
        </filterColumn>
      </autoFilter>
    </customSheetView>
    <customSheetView guid="{129AE9E6-C2B5-49D3-9120-C35D3E68AB94}" filter="1" showAutoFilter="1">
      <pageMargins left="0.511811024" right="0.511811024" top="0.78740157499999996" bottom="0.78740157499999996" header="0.31496062000000002" footer="0.31496062000000002"/>
      <autoFilter ref="A1:AN934" xr:uid="{F778BA8C-A3D5-4A8E-8F14-6C51CEC7DFA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48A9A3B-F890-4A85-9917-2DBD2B237B60}" filter="1" showAutoFilter="1">
      <pageMargins left="0.511811024" right="0.511811024" top="0.78740157499999996" bottom="0.78740157499999996" header="0.31496062000000002" footer="0.31496062000000002"/>
      <autoFilter ref="A1:AO934" xr:uid="{1C76D62C-50B0-4A20-8558-D6010A9E738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84B42CD-BCFC-4E8D-8DAF-326F00931E45}" filter="1" showAutoFilter="1">
      <pageMargins left="0.511811024" right="0.511811024" top="0.78740157499999996" bottom="0.78740157499999996" header="0.31496062000000002" footer="0.31496062000000002"/>
      <autoFilter ref="A1:AT930" xr:uid="{894EC619-1543-4221-82E3-C5E91D8A5C2D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8C342E44-71DA-41C8-8D81-D4D0C97C67E4}" filter="1" showAutoFilter="1">
      <pageMargins left="0.511811024" right="0.511811024" top="0.78740157499999996" bottom="0.78740157499999996" header="0.31496062000000002" footer="0.31496062000000002"/>
      <autoFilter ref="A1:BE934" xr:uid="{4B1F33A5-C1C1-4078-BFCC-B6328F53B426}"/>
    </customSheetView>
    <customSheetView guid="{45708273-2852-4EAF-B465-E9133FEC13BB}" filter="1" showAutoFilter="1">
      <pageMargins left="0.511811024" right="0.511811024" top="0.78740157499999996" bottom="0.78740157499999996" header="0.31496062000000002" footer="0.31496062000000002"/>
      <autoFilter ref="A1:AS930" xr:uid="{2674C16B-F004-420E-9E74-BEF908CC848C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6AB7DCB-9ED1-4655-8F18-0364E5FA525E}" filter="1" showAutoFilter="1">
      <pageMargins left="0.511811024" right="0.511811024" top="0.78740157499999996" bottom="0.78740157499999996" header="0.31496062000000002" footer="0.31496062000000002"/>
      <autoFilter ref="D2:F939" xr:uid="{96B0583C-99F9-4769-BBCB-21834B5C6C3F}"/>
    </customSheetView>
  </customSheetViews>
  <mergeCells count="3">
    <mergeCell ref="A1:F1"/>
    <mergeCell ref="H1:I1"/>
    <mergeCell ref="J1:P1"/>
  </mergeCells>
  <conditionalFormatting sqref="E3:E932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7 W630:X932">
    <cfRule type="notContainsBlanks" dxfId="271" priority="3">
      <formula>LEN(TRIM(W3))&gt;0</formula>
    </cfRule>
  </conditionalFormatting>
  <dataValidations count="10">
    <dataValidation type="list" allowBlank="1" showErrorMessage="1" sqref="I3:I932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7 W629:X629 W631:X932" xr:uid="{00000000-0002-0000-0100-000001000000}">
      <formula1>"Conservador,Moderado,Arrojado"</formula1>
    </dataValidation>
    <dataValidation type="list" allowBlank="1" showErrorMessage="1" sqref="D3:D932" xr:uid="{00000000-0002-0000-0100-000002000000}">
      <formula1>"Bluemetrix,Voga,Conquest,VcInvest,Bluemetrix (MI),Altum,Poupinvista,Solution For Life"</formula1>
    </dataValidation>
    <dataValidation type="list" allowBlank="1" showErrorMessage="1" sqref="V3:V932" xr:uid="{00000000-0002-0000-0100-000003000000}">
      <formula1>"Ativo,Inativo,Encerrado"</formula1>
    </dataValidation>
    <dataValidation type="list" allowBlank="1" showErrorMessage="1" sqref="Y3:Y195 Y197:Y627 Y629 Y631:Y932" xr:uid="{00000000-0002-0000-0100-000004000000}">
      <formula1>"Não Qualificado,Qualificado,Profissional"</formula1>
    </dataValidation>
    <dataValidation type="list" allowBlank="1" showErrorMessage="1" sqref="O3:O364 O366:O932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2" xr:uid="{00000000-0002-0000-0100-000007000000}">
      <formula1>"DF,GO,SUL,SP"</formula1>
    </dataValidation>
    <dataValidation type="list" allowBlank="1" showErrorMessage="1" sqref="H3:H932" xr:uid="{00000000-0002-0000-0100-000008000000}">
      <formula1>"Ativo,Inativo,Encerrado,Pode Operar"</formula1>
    </dataValidation>
    <dataValidation type="list" allowBlank="1" showErrorMessage="1" sqref="S3:S932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6" t="s">
        <v>3118</v>
      </c>
      <c r="B1" s="667"/>
      <c r="C1" s="667"/>
      <c r="D1" s="667"/>
      <c r="E1" s="667"/>
      <c r="F1" s="668"/>
      <c r="G1" s="243" t="s">
        <v>106</v>
      </c>
      <c r="H1" s="669" t="s">
        <v>107</v>
      </c>
      <c r="I1" s="668"/>
      <c r="J1" s="666" t="s">
        <v>3118</v>
      </c>
      <c r="K1" s="667"/>
      <c r="L1" s="667"/>
      <c r="M1" s="667"/>
      <c r="N1" s="667"/>
      <c r="O1" s="667"/>
      <c r="P1" s="668"/>
      <c r="Q1" s="244" t="s">
        <v>3119</v>
      </c>
      <c r="R1" s="245" t="s">
        <v>3118</v>
      </c>
      <c r="S1" s="670" t="s">
        <v>108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109</v>
      </c>
      <c r="AD1" s="246" t="s">
        <v>109</v>
      </c>
      <c r="AE1" s="246" t="s">
        <v>109</v>
      </c>
      <c r="AF1" s="246" t="s">
        <v>109</v>
      </c>
      <c r="AG1" s="246" t="s">
        <v>109</v>
      </c>
      <c r="AH1" s="246" t="s">
        <v>109</v>
      </c>
      <c r="AI1" s="246" t="s">
        <v>109</v>
      </c>
      <c r="AJ1" s="246" t="s">
        <v>109</v>
      </c>
      <c r="AK1" s="246" t="s">
        <v>109</v>
      </c>
      <c r="AL1" s="246" t="s">
        <v>109</v>
      </c>
      <c r="AM1" s="246" t="s">
        <v>109</v>
      </c>
      <c r="AN1" s="246" t="s">
        <v>109</v>
      </c>
      <c r="AO1" s="246" t="s">
        <v>109</v>
      </c>
      <c r="AP1" s="246" t="s">
        <v>109</v>
      </c>
      <c r="AQ1" s="246" t="s">
        <v>109</v>
      </c>
      <c r="AR1" s="246" t="s">
        <v>109</v>
      </c>
      <c r="AS1" s="246" t="s">
        <v>109</v>
      </c>
      <c r="AT1" s="246" t="s">
        <v>109</v>
      </c>
      <c r="AU1" s="246" t="s">
        <v>109</v>
      </c>
      <c r="AV1" s="246" t="s">
        <v>109</v>
      </c>
      <c r="AW1" s="246" t="s">
        <v>109</v>
      </c>
      <c r="AX1" s="246" t="s">
        <v>109</v>
      </c>
      <c r="AY1" s="246" t="s">
        <v>109</v>
      </c>
      <c r="AZ1" s="246" t="s">
        <v>109</v>
      </c>
      <c r="BA1" s="246" t="s">
        <v>109</v>
      </c>
      <c r="BB1" s="246" t="s">
        <v>109</v>
      </c>
      <c r="BC1" s="246" t="s">
        <v>109</v>
      </c>
      <c r="BD1" s="246" t="s">
        <v>109</v>
      </c>
      <c r="BE1" s="246" t="s">
        <v>109</v>
      </c>
      <c r="BF1" s="246" t="s">
        <v>109</v>
      </c>
      <c r="BG1" s="246" t="s">
        <v>109</v>
      </c>
      <c r="BH1" s="246" t="s">
        <v>109</v>
      </c>
      <c r="BI1" s="246" t="s">
        <v>109</v>
      </c>
      <c r="BJ1" s="246" t="s">
        <v>109</v>
      </c>
      <c r="BK1" s="246" t="s">
        <v>109</v>
      </c>
      <c r="BL1" s="246" t="s">
        <v>109</v>
      </c>
      <c r="BM1" s="246" t="s">
        <v>109</v>
      </c>
      <c r="BN1" s="246" t="s">
        <v>109</v>
      </c>
      <c r="BO1" s="246" t="s">
        <v>109</v>
      </c>
      <c r="BP1" s="246" t="s">
        <v>109</v>
      </c>
      <c r="BQ1" s="246" t="s">
        <v>109</v>
      </c>
      <c r="BR1" s="246" t="s">
        <v>109</v>
      </c>
      <c r="BS1" s="246" t="s">
        <v>109</v>
      </c>
      <c r="BT1" s="246" t="s">
        <v>109</v>
      </c>
      <c r="BU1" s="246" t="s">
        <v>109</v>
      </c>
      <c r="BV1" s="246" t="s">
        <v>109</v>
      </c>
      <c r="BW1" s="246" t="s">
        <v>109</v>
      </c>
      <c r="BX1" s="246" t="s">
        <v>109</v>
      </c>
      <c r="BY1" s="246" t="s">
        <v>109</v>
      </c>
      <c r="BZ1" s="246" t="s">
        <v>109</v>
      </c>
      <c r="CA1" s="246" t="s">
        <v>109</v>
      </c>
      <c r="CB1" s="246" t="s">
        <v>109</v>
      </c>
      <c r="CC1" s="246" t="s">
        <v>109</v>
      </c>
      <c r="CD1" s="246" t="s">
        <v>109</v>
      </c>
      <c r="CE1" s="246" t="s">
        <v>109</v>
      </c>
      <c r="CF1" s="246" t="s">
        <v>109</v>
      </c>
      <c r="CG1" s="246" t="s">
        <v>109</v>
      </c>
      <c r="CH1" s="246" t="s">
        <v>109</v>
      </c>
      <c r="CI1" s="246" t="s">
        <v>109</v>
      </c>
      <c r="CJ1" s="246" t="s">
        <v>109</v>
      </c>
      <c r="CK1" s="246" t="s">
        <v>109</v>
      </c>
      <c r="CL1" s="246" t="s">
        <v>109</v>
      </c>
    </row>
    <row r="2" spans="1:90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3120</v>
      </c>
      <c r="AD2" s="22" t="s">
        <v>3121</v>
      </c>
      <c r="AE2" s="22" t="s">
        <v>3122</v>
      </c>
      <c r="AF2" s="22" t="s">
        <v>3123</v>
      </c>
      <c r="AG2" s="22" t="s">
        <v>3124</v>
      </c>
      <c r="AH2" s="22" t="s">
        <v>3125</v>
      </c>
      <c r="AI2" s="22" t="s">
        <v>3126</v>
      </c>
      <c r="AJ2" s="22" t="s">
        <v>3127</v>
      </c>
      <c r="AK2" s="22" t="s">
        <v>3128</v>
      </c>
      <c r="AL2" s="22" t="s">
        <v>3129</v>
      </c>
      <c r="AM2" s="22" t="s">
        <v>3130</v>
      </c>
      <c r="AN2" s="22" t="s">
        <v>3131</v>
      </c>
      <c r="AO2" s="22" t="s">
        <v>3132</v>
      </c>
      <c r="AP2" s="22" t="s">
        <v>3133</v>
      </c>
      <c r="AQ2" s="22" t="s">
        <v>3134</v>
      </c>
      <c r="AR2" s="22" t="s">
        <v>3135</v>
      </c>
      <c r="AS2" s="22" t="s">
        <v>3136</v>
      </c>
      <c r="AT2" s="22" t="s">
        <v>3137</v>
      </c>
      <c r="AU2" s="22" t="s">
        <v>3138</v>
      </c>
      <c r="AV2" s="22" t="s">
        <v>3139</v>
      </c>
      <c r="AW2" s="22" t="s">
        <v>3140</v>
      </c>
      <c r="AX2" s="22" t="s">
        <v>3141</v>
      </c>
      <c r="AY2" s="22" t="s">
        <v>3142</v>
      </c>
      <c r="AZ2" s="22" t="s">
        <v>3143</v>
      </c>
      <c r="BA2" s="22" t="s">
        <v>3144</v>
      </c>
      <c r="BB2" s="22" t="s">
        <v>3145</v>
      </c>
      <c r="BC2" s="22" t="s">
        <v>3146</v>
      </c>
      <c r="BD2" s="22" t="s">
        <v>3147</v>
      </c>
      <c r="BE2" s="22" t="s">
        <v>3148</v>
      </c>
      <c r="BF2" s="22" t="s">
        <v>3149</v>
      </c>
      <c r="BG2" s="22" t="s">
        <v>3150</v>
      </c>
      <c r="BH2" s="22" t="s">
        <v>3151</v>
      </c>
      <c r="BI2" s="22" t="s">
        <v>3152</v>
      </c>
      <c r="BJ2" s="22" t="s">
        <v>3153</v>
      </c>
      <c r="BK2" s="22" t="s">
        <v>3154</v>
      </c>
      <c r="BL2" s="22" t="s">
        <v>128</v>
      </c>
      <c r="BM2" s="22" t="s">
        <v>129</v>
      </c>
      <c r="BN2" s="22" t="s">
        <v>3155</v>
      </c>
      <c r="BO2" s="22" t="s">
        <v>131</v>
      </c>
      <c r="BP2" s="22" t="s">
        <v>132</v>
      </c>
      <c r="BQ2" s="22" t="s">
        <v>133</v>
      </c>
      <c r="BR2" s="22" t="s">
        <v>134</v>
      </c>
      <c r="BS2" s="22" t="s">
        <v>135</v>
      </c>
      <c r="BT2" s="22" t="s">
        <v>136</v>
      </c>
      <c r="BU2" s="22" t="s">
        <v>137</v>
      </c>
      <c r="BV2" s="22" t="s">
        <v>138</v>
      </c>
      <c r="BW2" s="22" t="s">
        <v>139</v>
      </c>
      <c r="BX2" s="22" t="s">
        <v>140</v>
      </c>
      <c r="BY2" s="22" t="s">
        <v>141</v>
      </c>
      <c r="BZ2" s="22" t="s">
        <v>142</v>
      </c>
      <c r="CA2" s="22" t="s">
        <v>143</v>
      </c>
      <c r="CB2" s="22" t="s">
        <v>144</v>
      </c>
      <c r="CC2" s="22" t="s">
        <v>145</v>
      </c>
      <c r="CD2" s="247" t="s">
        <v>146</v>
      </c>
      <c r="CE2" s="247" t="s">
        <v>147</v>
      </c>
      <c r="CF2" s="247" t="s">
        <v>148</v>
      </c>
      <c r="CG2" s="247" t="s">
        <v>149</v>
      </c>
      <c r="CH2" s="247" t="s">
        <v>150</v>
      </c>
      <c r="CI2" s="247" t="s">
        <v>151</v>
      </c>
      <c r="CJ2" s="247" t="s">
        <v>152</v>
      </c>
      <c r="CK2" s="247" t="s">
        <v>153</v>
      </c>
      <c r="CL2" s="247" t="s">
        <v>154</v>
      </c>
    </row>
    <row r="3" spans="1:90" ht="15.75" customHeight="1">
      <c r="A3" s="39" t="s">
        <v>3156</v>
      </c>
      <c r="B3" s="39" t="s">
        <v>3157</v>
      </c>
      <c r="C3" s="9">
        <v>579904</v>
      </c>
      <c r="D3" s="9" t="s">
        <v>3158</v>
      </c>
      <c r="E3" s="9" t="s">
        <v>32</v>
      </c>
      <c r="F3" s="9" t="s">
        <v>3159</v>
      </c>
      <c r="G3" s="7" t="e">
        <f t="shared" ref="G3:G257" ca="1" si="0">_xludf.IFS($CL$3:$CL$678&lt;=200000,"Breno",$CL$3:$CL$678&lt;=20000000000,"Bruno",$CL$3:$CL$678="","")</f>
        <v>#NAME?</v>
      </c>
      <c r="H3" s="8" t="s">
        <v>179</v>
      </c>
      <c r="I3" s="26" t="s">
        <v>180</v>
      </c>
      <c r="J3" s="9" t="str">
        <f t="shared" ref="J3:J92" si="1">IF(Q3=0,"Não","Sim")</f>
        <v>Não</v>
      </c>
      <c r="K3" s="248">
        <v>43570</v>
      </c>
      <c r="L3" s="6"/>
      <c r="M3" s="6" t="s">
        <v>98</v>
      </c>
      <c r="N3" s="249">
        <v>0.01</v>
      </c>
      <c r="O3" s="9" t="s">
        <v>24</v>
      </c>
      <c r="P3" s="250">
        <v>0</v>
      </c>
      <c r="Q3" s="113"/>
      <c r="R3" s="251" t="s">
        <v>3160</v>
      </c>
      <c r="S3" s="7" t="s">
        <v>163</v>
      </c>
      <c r="T3" s="9" t="s">
        <v>3161</v>
      </c>
      <c r="U3" s="6" t="s">
        <v>32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279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3156</v>
      </c>
      <c r="B4" s="3" t="s">
        <v>3162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179</v>
      </c>
      <c r="I4" s="26" t="s">
        <v>180</v>
      </c>
      <c r="J4" s="9" t="str">
        <f t="shared" si="1"/>
        <v>Não</v>
      </c>
      <c r="K4" s="248">
        <v>44664</v>
      </c>
      <c r="L4" s="6"/>
      <c r="M4" s="6" t="s">
        <v>98</v>
      </c>
      <c r="N4" s="28">
        <v>1.2E-2</v>
      </c>
      <c r="O4" s="9" t="s">
        <v>24</v>
      </c>
      <c r="P4" s="250">
        <v>0</v>
      </c>
      <c r="Q4" s="25"/>
      <c r="R4" s="30" t="s">
        <v>1307</v>
      </c>
      <c r="S4" s="7" t="s">
        <v>163</v>
      </c>
      <c r="T4" s="6" t="s">
        <v>3163</v>
      </c>
      <c r="U4" s="6" t="s">
        <v>77</v>
      </c>
      <c r="V4" s="26" t="e">
        <f t="shared" ca="1" si="2"/>
        <v>#NAME?</v>
      </c>
      <c r="W4" s="26"/>
      <c r="X4" s="26"/>
      <c r="Y4" s="6" t="s">
        <v>279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3156</v>
      </c>
      <c r="B5" s="3" t="s">
        <v>3164</v>
      </c>
      <c r="C5" s="9">
        <v>448162</v>
      </c>
      <c r="D5" s="9" t="s">
        <v>3158</v>
      </c>
      <c r="E5" s="9" t="s">
        <v>32</v>
      </c>
      <c r="F5" s="6" t="s">
        <v>3165</v>
      </c>
      <c r="G5" s="7" t="e">
        <f t="shared" ca="1" si="0"/>
        <v>#NAME?</v>
      </c>
      <c r="H5" s="8" t="s">
        <v>161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221</v>
      </c>
      <c r="N5" s="10">
        <v>1.2E-2</v>
      </c>
      <c r="O5" s="9" t="s">
        <v>99</v>
      </c>
      <c r="P5" s="250">
        <v>0.1</v>
      </c>
      <c r="Q5" s="25"/>
      <c r="R5" s="47"/>
      <c r="S5" s="7" t="s">
        <v>163</v>
      </c>
      <c r="T5" s="6" t="s">
        <v>3166</v>
      </c>
      <c r="U5" s="6" t="s">
        <v>32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3167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3156</v>
      </c>
      <c r="B6" s="3" t="s">
        <v>3168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179</v>
      </c>
      <c r="I6" s="26" t="s">
        <v>180</v>
      </c>
      <c r="J6" s="9" t="str">
        <f t="shared" si="1"/>
        <v>Não</v>
      </c>
      <c r="K6" s="248">
        <v>44321</v>
      </c>
      <c r="L6" s="6"/>
      <c r="M6" s="6" t="s">
        <v>98</v>
      </c>
      <c r="N6" s="28">
        <v>1.2E-2</v>
      </c>
      <c r="O6" s="9" t="s">
        <v>24</v>
      </c>
      <c r="P6" s="250">
        <v>0</v>
      </c>
      <c r="Q6" s="25"/>
      <c r="R6" s="30" t="s">
        <v>3169</v>
      </c>
      <c r="S6" s="7" t="s">
        <v>163</v>
      </c>
      <c r="T6" s="6" t="s">
        <v>3170</v>
      </c>
      <c r="U6" s="6" t="s">
        <v>77</v>
      </c>
      <c r="V6" s="26" t="e">
        <f t="shared" ca="1" si="2"/>
        <v>#NAME?</v>
      </c>
      <c r="W6" s="26"/>
      <c r="X6" s="26"/>
      <c r="Y6" s="6" t="s">
        <v>165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3156</v>
      </c>
      <c r="B7" s="39" t="s">
        <v>3171</v>
      </c>
      <c r="C7" s="9">
        <v>439947</v>
      </c>
      <c r="D7" s="9" t="s">
        <v>3158</v>
      </c>
      <c r="E7" s="9" t="s">
        <v>32</v>
      </c>
      <c r="F7" s="9" t="s">
        <v>3165</v>
      </c>
      <c r="G7" s="7" t="e">
        <f t="shared" ca="1" si="0"/>
        <v>#NAME?</v>
      </c>
      <c r="H7" s="8" t="s">
        <v>179</v>
      </c>
      <c r="I7" s="26" t="s">
        <v>180</v>
      </c>
      <c r="J7" s="9" t="str">
        <f t="shared" si="1"/>
        <v>Não</v>
      </c>
      <c r="K7" s="254">
        <v>43780</v>
      </c>
      <c r="L7" s="6"/>
      <c r="M7" s="6" t="s">
        <v>98</v>
      </c>
      <c r="N7" s="10">
        <v>1.2E-2</v>
      </c>
      <c r="O7" s="9" t="s">
        <v>24</v>
      </c>
      <c r="P7" s="250">
        <v>0</v>
      </c>
      <c r="Q7" s="47"/>
      <c r="R7" s="113" t="s">
        <v>3172</v>
      </c>
      <c r="S7" s="7" t="s">
        <v>163</v>
      </c>
      <c r="T7" s="9" t="s">
        <v>3173</v>
      </c>
      <c r="U7" s="6" t="s">
        <v>32</v>
      </c>
      <c r="V7" s="26" t="e">
        <f t="shared" ca="1" si="2"/>
        <v>#NAME?</v>
      </c>
      <c r="W7" s="26"/>
      <c r="X7" s="26"/>
      <c r="Y7" s="6" t="s">
        <v>279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3156</v>
      </c>
      <c r="B8" s="3" t="s">
        <v>3174</v>
      </c>
      <c r="C8" s="9">
        <v>442725</v>
      </c>
      <c r="D8" s="9" t="s">
        <v>18</v>
      </c>
      <c r="E8" s="9" t="s">
        <v>32</v>
      </c>
      <c r="F8" s="9" t="s">
        <v>233</v>
      </c>
      <c r="G8" s="7" t="e">
        <f t="shared" ca="1" si="0"/>
        <v>#NAME?</v>
      </c>
      <c r="H8" s="8" t="s">
        <v>170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98</v>
      </c>
      <c r="N8" s="10">
        <v>1.2E-2</v>
      </c>
      <c r="O8" s="9" t="s">
        <v>24</v>
      </c>
      <c r="P8" s="250">
        <v>0</v>
      </c>
      <c r="Q8" s="113"/>
      <c r="R8" s="113" t="s">
        <v>3175</v>
      </c>
      <c r="S8" s="7" t="s">
        <v>163</v>
      </c>
      <c r="T8" s="6" t="s">
        <v>3176</v>
      </c>
      <c r="U8" s="6" t="s">
        <v>32</v>
      </c>
      <c r="V8" s="26" t="e">
        <f t="shared" ca="1" si="2"/>
        <v>#NAME?</v>
      </c>
      <c r="W8" s="26"/>
      <c r="X8" s="26"/>
      <c r="Y8" s="6" t="s">
        <v>279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3156</v>
      </c>
      <c r="B9" s="3" t="s">
        <v>218</v>
      </c>
      <c r="C9" s="9">
        <v>462138</v>
      </c>
      <c r="D9" s="9" t="s">
        <v>18</v>
      </c>
      <c r="E9" s="9" t="s">
        <v>32</v>
      </c>
      <c r="F9" s="6" t="s">
        <v>2729</v>
      </c>
      <c r="G9" s="7" t="e">
        <f t="shared" ca="1" si="0"/>
        <v>#NAME?</v>
      </c>
      <c r="H9" s="8" t="s">
        <v>161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221</v>
      </c>
      <c r="N9" s="10">
        <v>1.4999999999999999E-2</v>
      </c>
      <c r="O9" s="9" t="s">
        <v>99</v>
      </c>
      <c r="P9" s="250">
        <v>0.1</v>
      </c>
      <c r="Q9" s="47"/>
      <c r="R9" s="113" t="s">
        <v>3177</v>
      </c>
      <c r="S9" s="7" t="s">
        <v>163</v>
      </c>
      <c r="T9" s="6" t="s">
        <v>223</v>
      </c>
      <c r="U9" s="6" t="s">
        <v>32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3167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3156</v>
      </c>
      <c r="B10" s="3" t="s">
        <v>3178</v>
      </c>
      <c r="C10" s="9">
        <v>438486</v>
      </c>
      <c r="D10" s="9" t="s">
        <v>3158</v>
      </c>
      <c r="E10" s="9" t="s">
        <v>32</v>
      </c>
      <c r="F10" s="6" t="s">
        <v>3159</v>
      </c>
      <c r="G10" s="7" t="e">
        <f t="shared" ca="1" si="0"/>
        <v>#NAME?</v>
      </c>
      <c r="H10" s="8" t="s">
        <v>161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221</v>
      </c>
      <c r="N10" s="10">
        <v>0.01</v>
      </c>
      <c r="O10" s="9" t="s">
        <v>99</v>
      </c>
      <c r="P10" s="250">
        <v>0.1</v>
      </c>
      <c r="Q10" s="47"/>
      <c r="R10" s="113" t="s">
        <v>3179</v>
      </c>
      <c r="S10" s="7" t="s">
        <v>163</v>
      </c>
      <c r="T10" s="6" t="s">
        <v>3180</v>
      </c>
      <c r="U10" s="6" t="s">
        <v>32</v>
      </c>
      <c r="V10" s="26" t="e">
        <f t="shared" ca="1" si="2"/>
        <v>#NAME?</v>
      </c>
      <c r="W10" s="26"/>
      <c r="X10" s="26"/>
      <c r="Y10" s="6" t="s">
        <v>279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3167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3156</v>
      </c>
      <c r="B11" s="39" t="s">
        <v>3181</v>
      </c>
      <c r="C11" s="9">
        <v>421731</v>
      </c>
      <c r="D11" s="9" t="s">
        <v>18</v>
      </c>
      <c r="E11" s="9" t="s">
        <v>32</v>
      </c>
      <c r="F11" s="9" t="s">
        <v>233</v>
      </c>
      <c r="G11" s="7" t="e">
        <f t="shared" ca="1" si="0"/>
        <v>#NAME?</v>
      </c>
      <c r="H11" s="8" t="s">
        <v>179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221</v>
      </c>
      <c r="N11" s="249">
        <v>0.01</v>
      </c>
      <c r="O11" s="9" t="s">
        <v>99</v>
      </c>
      <c r="P11" s="250">
        <v>0.1</v>
      </c>
      <c r="Q11" s="258" t="s">
        <v>3182</v>
      </c>
      <c r="R11" s="113" t="s">
        <v>3175</v>
      </c>
      <c r="S11" s="7" t="s">
        <v>163</v>
      </c>
      <c r="T11" s="9" t="s">
        <v>3183</v>
      </c>
      <c r="U11" s="6" t="s">
        <v>32</v>
      </c>
      <c r="V11" s="26" t="e">
        <f t="shared" ca="1" si="2"/>
        <v>#NAME?</v>
      </c>
      <c r="W11" s="26"/>
      <c r="X11" s="26"/>
      <c r="Y11" s="6" t="s">
        <v>279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3156</v>
      </c>
      <c r="B12" s="14" t="s">
        <v>3184</v>
      </c>
      <c r="C12" s="9">
        <v>421537</v>
      </c>
      <c r="D12" s="9" t="s">
        <v>3158</v>
      </c>
      <c r="E12" s="9" t="s">
        <v>32</v>
      </c>
      <c r="F12" s="6" t="s">
        <v>3165</v>
      </c>
      <c r="G12" s="7" t="e">
        <f t="shared" ca="1" si="0"/>
        <v>#NAME?</v>
      </c>
      <c r="H12" s="8" t="s">
        <v>161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98</v>
      </c>
      <c r="N12" s="10">
        <v>1.2E-2</v>
      </c>
      <c r="O12" s="9" t="s">
        <v>24</v>
      </c>
      <c r="P12" s="250">
        <v>0</v>
      </c>
      <c r="Q12" s="47"/>
      <c r="R12" s="113" t="s">
        <v>3185</v>
      </c>
      <c r="S12" s="7" t="s">
        <v>163</v>
      </c>
      <c r="T12" s="6" t="s">
        <v>3186</v>
      </c>
      <c r="U12" s="6" t="s">
        <v>209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3167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3156</v>
      </c>
      <c r="B13" s="3" t="s">
        <v>3187</v>
      </c>
      <c r="C13" s="9">
        <v>326344</v>
      </c>
      <c r="D13" s="9" t="s">
        <v>3158</v>
      </c>
      <c r="E13" s="9" t="s">
        <v>32</v>
      </c>
      <c r="F13" s="6" t="s">
        <v>3159</v>
      </c>
      <c r="G13" s="7" t="e">
        <f t="shared" ca="1" si="0"/>
        <v>#NAME?</v>
      </c>
      <c r="H13" s="8" t="s">
        <v>161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221</v>
      </c>
      <c r="N13" s="10">
        <v>1.4999999999999999E-2</v>
      </c>
      <c r="O13" s="9" t="s">
        <v>99</v>
      </c>
      <c r="P13" s="250">
        <v>0.1</v>
      </c>
      <c r="Q13" s="47"/>
      <c r="R13" s="113"/>
      <c r="S13" s="7" t="s">
        <v>163</v>
      </c>
      <c r="T13" s="6" t="s">
        <v>3188</v>
      </c>
      <c r="U13" s="6" t="s">
        <v>32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3167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3156</v>
      </c>
      <c r="B14" s="3" t="s">
        <v>3189</v>
      </c>
      <c r="C14" s="9">
        <v>376503</v>
      </c>
      <c r="D14" s="9" t="s">
        <v>18</v>
      </c>
      <c r="E14" s="9" t="s">
        <v>32</v>
      </c>
      <c r="F14" s="9" t="s">
        <v>3190</v>
      </c>
      <c r="G14" s="7" t="e">
        <f t="shared" ca="1" si="0"/>
        <v>#NAME?</v>
      </c>
      <c r="H14" s="8" t="s">
        <v>170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163</v>
      </c>
      <c r="T14" s="6" t="s">
        <v>3191</v>
      </c>
      <c r="U14" s="6" t="s">
        <v>32</v>
      </c>
      <c r="V14" s="26" t="e">
        <f t="shared" ca="1" si="2"/>
        <v>#NAME?</v>
      </c>
      <c r="W14" s="26"/>
      <c r="X14" s="26"/>
      <c r="Y14" s="6" t="s">
        <v>279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3156</v>
      </c>
      <c r="B15" s="3" t="s">
        <v>3189</v>
      </c>
      <c r="C15" s="9">
        <v>376732</v>
      </c>
      <c r="D15" s="9" t="s">
        <v>18</v>
      </c>
      <c r="E15" s="9" t="s">
        <v>32</v>
      </c>
      <c r="F15" s="9" t="s">
        <v>3190</v>
      </c>
      <c r="G15" s="7" t="e">
        <f t="shared" ca="1" si="0"/>
        <v>#NAME?</v>
      </c>
      <c r="H15" s="8" t="s">
        <v>170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281</v>
      </c>
      <c r="N15" s="10">
        <v>2.5000000000000001E-2</v>
      </c>
      <c r="O15" s="9" t="s">
        <v>201</v>
      </c>
      <c r="P15" s="250">
        <v>0.2</v>
      </c>
      <c r="Q15" s="30"/>
      <c r="R15" s="30"/>
      <c r="S15" s="7" t="s">
        <v>163</v>
      </c>
      <c r="T15" s="218" t="s">
        <v>3191</v>
      </c>
      <c r="U15" s="6" t="s">
        <v>32</v>
      </c>
      <c r="V15" s="26" t="e">
        <f t="shared" ca="1" si="2"/>
        <v>#NAME?</v>
      </c>
      <c r="W15" s="26"/>
      <c r="X15" s="26"/>
      <c r="Y15" s="6" t="s">
        <v>279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3156</v>
      </c>
      <c r="B16" s="3" t="s">
        <v>267</v>
      </c>
      <c r="C16" s="9">
        <v>420111</v>
      </c>
      <c r="D16" s="9" t="s">
        <v>18</v>
      </c>
      <c r="E16" s="9" t="s">
        <v>19</v>
      </c>
      <c r="F16" s="9" t="s">
        <v>72</v>
      </c>
      <c r="G16" s="7" t="e">
        <f t="shared" ca="1" si="0"/>
        <v>#NAME?</v>
      </c>
      <c r="H16" s="8" t="s">
        <v>170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221</v>
      </c>
      <c r="N16" s="10">
        <v>1.4999999999999999E-2</v>
      </c>
      <c r="O16" s="9" t="s">
        <v>99</v>
      </c>
      <c r="P16" s="250">
        <v>0.1</v>
      </c>
      <c r="Q16" s="30"/>
      <c r="R16" s="30"/>
      <c r="S16" s="7" t="s">
        <v>163</v>
      </c>
      <c r="T16" s="6" t="s">
        <v>270</v>
      </c>
      <c r="U16" s="6" t="s">
        <v>77</v>
      </c>
      <c r="V16" s="26" t="e">
        <f t="shared" ca="1" si="2"/>
        <v>#NAME?</v>
      </c>
      <c r="W16" s="26"/>
      <c r="X16" s="26"/>
      <c r="Y16" s="6" t="s">
        <v>279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3156</v>
      </c>
      <c r="B17" s="3" t="s">
        <v>3192</v>
      </c>
      <c r="C17" s="9">
        <v>47785</v>
      </c>
      <c r="D17" s="9" t="s">
        <v>3158</v>
      </c>
      <c r="E17" s="9" t="s">
        <v>32</v>
      </c>
      <c r="F17" s="9" t="s">
        <v>3165</v>
      </c>
      <c r="G17" s="7" t="e">
        <f t="shared" ca="1" si="0"/>
        <v>#NAME?</v>
      </c>
      <c r="H17" s="8" t="s">
        <v>179</v>
      </c>
      <c r="I17" s="26" t="s">
        <v>180</v>
      </c>
      <c r="J17" s="9" t="str">
        <f t="shared" si="1"/>
        <v>Não</v>
      </c>
      <c r="K17" s="248">
        <v>44186</v>
      </c>
      <c r="L17" s="6"/>
      <c r="M17" s="6" t="s">
        <v>221</v>
      </c>
      <c r="N17" s="10">
        <v>1.4999999999999999E-2</v>
      </c>
      <c r="O17" s="9" t="s">
        <v>99</v>
      </c>
      <c r="P17" s="250">
        <v>0.1</v>
      </c>
      <c r="Q17" s="30"/>
      <c r="R17" s="30" t="s">
        <v>3193</v>
      </c>
      <c r="S17" s="7" t="s">
        <v>163</v>
      </c>
      <c r="T17" s="6" t="s">
        <v>3194</v>
      </c>
      <c r="U17" s="6" t="s">
        <v>32</v>
      </c>
      <c r="V17" s="26" t="e">
        <f t="shared" ca="1" si="2"/>
        <v>#NAME?</v>
      </c>
      <c r="W17" s="26"/>
      <c r="X17" s="26"/>
      <c r="Y17" s="6" t="s">
        <v>279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3156</v>
      </c>
      <c r="B18" s="110" t="s">
        <v>287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179</v>
      </c>
      <c r="I18" s="26" t="s">
        <v>180</v>
      </c>
      <c r="J18" s="9" t="str">
        <f t="shared" si="1"/>
        <v>Não</v>
      </c>
      <c r="K18" s="27">
        <v>44698</v>
      </c>
      <c r="L18" s="98"/>
      <c r="M18" s="6" t="s">
        <v>98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163</v>
      </c>
      <c r="T18" s="9" t="s">
        <v>290</v>
      </c>
      <c r="U18" s="7" t="s">
        <v>77</v>
      </c>
      <c r="V18" s="26" t="e">
        <f t="shared" ca="1" si="2"/>
        <v>#NAME?</v>
      </c>
      <c r="W18" s="26"/>
      <c r="X18" s="26"/>
      <c r="Y18" s="6" t="s">
        <v>165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3156</v>
      </c>
      <c r="B19" s="110" t="s">
        <v>3195</v>
      </c>
      <c r="C19" s="9">
        <v>627411</v>
      </c>
      <c r="D19" s="9" t="s">
        <v>18</v>
      </c>
      <c r="E19" s="9" t="s">
        <v>32</v>
      </c>
      <c r="F19" s="7" t="s">
        <v>220</v>
      </c>
      <c r="G19" s="7" t="e">
        <f t="shared" ca="1" si="0"/>
        <v>#NAME?</v>
      </c>
      <c r="H19" s="8" t="s">
        <v>161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98</v>
      </c>
      <c r="N19" s="249">
        <v>1.2E-2</v>
      </c>
      <c r="O19" s="9" t="s">
        <v>24</v>
      </c>
      <c r="P19" s="250">
        <v>0</v>
      </c>
      <c r="Q19" s="30"/>
      <c r="R19" s="251" t="s">
        <v>3196</v>
      </c>
      <c r="S19" s="7" t="s">
        <v>163</v>
      </c>
      <c r="T19" s="9" t="s">
        <v>3197</v>
      </c>
      <c r="U19" s="7" t="s">
        <v>230</v>
      </c>
      <c r="V19" s="26" t="e">
        <f t="shared" ca="1" si="2"/>
        <v>#NAME?</v>
      </c>
      <c r="W19" s="26"/>
      <c r="X19" s="26"/>
      <c r="Y19" s="6" t="s">
        <v>279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3156</v>
      </c>
      <c r="B20" s="14" t="s">
        <v>3198</v>
      </c>
      <c r="C20" s="9">
        <v>430193</v>
      </c>
      <c r="D20" s="9" t="s">
        <v>3158</v>
      </c>
      <c r="E20" s="9" t="s">
        <v>32</v>
      </c>
      <c r="F20" s="6" t="s">
        <v>3159</v>
      </c>
      <c r="G20" s="7" t="e">
        <f t="shared" ca="1" si="0"/>
        <v>#NAME?</v>
      </c>
      <c r="H20" s="8" t="s">
        <v>161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221</v>
      </c>
      <c r="N20" s="10">
        <v>0.01</v>
      </c>
      <c r="O20" s="9" t="s">
        <v>99</v>
      </c>
      <c r="P20" s="250">
        <v>0.1</v>
      </c>
      <c r="Q20" s="47"/>
      <c r="R20" s="113"/>
      <c r="S20" s="7" t="s">
        <v>163</v>
      </c>
      <c r="T20" s="6" t="s">
        <v>3199</v>
      </c>
      <c r="U20" s="6" t="s">
        <v>32</v>
      </c>
      <c r="V20" s="26" t="e">
        <f t="shared" ca="1" si="2"/>
        <v>#NAME?</v>
      </c>
      <c r="W20" s="26"/>
      <c r="X20" s="26"/>
      <c r="Y20" s="6" t="s">
        <v>279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3167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3156</v>
      </c>
      <c r="B21" s="14" t="s">
        <v>3200</v>
      </c>
      <c r="C21" s="9">
        <v>379151</v>
      </c>
      <c r="D21" s="9" t="s">
        <v>18</v>
      </c>
      <c r="E21" s="9" t="s">
        <v>32</v>
      </c>
      <c r="F21" s="6" t="s">
        <v>220</v>
      </c>
      <c r="G21" s="7" t="e">
        <f t="shared" ca="1" si="0"/>
        <v>#NAME?</v>
      </c>
      <c r="H21" s="8" t="s">
        <v>170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163</v>
      </c>
      <c r="T21" s="6" t="s">
        <v>3201</v>
      </c>
      <c r="U21" s="6" t="s">
        <v>32</v>
      </c>
      <c r="V21" s="26" t="e">
        <f t="shared" ca="1" si="2"/>
        <v>#NAME?</v>
      </c>
      <c r="W21" s="26"/>
      <c r="X21" s="26"/>
      <c r="Y21" s="6" t="s">
        <v>279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3156</v>
      </c>
      <c r="B22" s="14" t="s">
        <v>3202</v>
      </c>
      <c r="C22" s="9">
        <v>253852</v>
      </c>
      <c r="D22" s="9" t="s">
        <v>18</v>
      </c>
      <c r="E22" s="9" t="s">
        <v>19</v>
      </c>
      <c r="F22" s="6" t="s">
        <v>72</v>
      </c>
      <c r="G22" s="7" t="e">
        <f t="shared" ca="1" si="0"/>
        <v>#NAME?</v>
      </c>
      <c r="H22" s="8" t="s">
        <v>179</v>
      </c>
      <c r="I22" s="26" t="s">
        <v>180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163</v>
      </c>
      <c r="T22" s="6" t="s">
        <v>354</v>
      </c>
      <c r="U22" s="6" t="s">
        <v>77</v>
      </c>
      <c r="V22" s="26" t="e">
        <f t="shared" ca="1" si="2"/>
        <v>#NAME?</v>
      </c>
      <c r="W22" s="26"/>
      <c r="X22" s="26"/>
      <c r="Y22" s="6" t="s">
        <v>279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3156</v>
      </c>
      <c r="B23" s="110" t="s">
        <v>355</v>
      </c>
      <c r="C23" s="9">
        <v>34380</v>
      </c>
      <c r="D23" s="9" t="s">
        <v>18</v>
      </c>
      <c r="E23" s="9" t="s">
        <v>19</v>
      </c>
      <c r="F23" s="9" t="s">
        <v>72</v>
      </c>
      <c r="G23" s="7" t="e">
        <f t="shared" ca="1" si="0"/>
        <v>#NAME?</v>
      </c>
      <c r="H23" s="8" t="s">
        <v>179</v>
      </c>
      <c r="I23" s="26" t="s">
        <v>180</v>
      </c>
      <c r="J23" s="9" t="str">
        <f t="shared" si="1"/>
        <v>Não</v>
      </c>
      <c r="K23" s="112">
        <v>44266</v>
      </c>
      <c r="L23" s="6"/>
      <c r="M23" s="6" t="s">
        <v>381</v>
      </c>
      <c r="N23" s="10">
        <v>0.02</v>
      </c>
      <c r="O23" s="9" t="s">
        <v>99</v>
      </c>
      <c r="P23" s="250">
        <v>0.2</v>
      </c>
      <c r="Q23" s="47"/>
      <c r="R23" s="113" t="s">
        <v>3203</v>
      </c>
      <c r="S23" s="7" t="s">
        <v>163</v>
      </c>
      <c r="T23" s="9" t="s">
        <v>357</v>
      </c>
      <c r="U23" s="6" t="s">
        <v>77</v>
      </c>
      <c r="V23" s="26" t="e">
        <f t="shared" ca="1" si="2"/>
        <v>#NAME?</v>
      </c>
      <c r="W23" s="26"/>
      <c r="X23" s="26"/>
      <c r="Y23" s="6" t="s">
        <v>165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3156</v>
      </c>
      <c r="B24" s="3" t="s">
        <v>3204</v>
      </c>
      <c r="C24" s="9">
        <v>578360</v>
      </c>
      <c r="D24" s="9" t="s">
        <v>18</v>
      </c>
      <c r="E24" s="9" t="s">
        <v>19</v>
      </c>
      <c r="F24" s="9" t="s">
        <v>72</v>
      </c>
      <c r="G24" s="7" t="e">
        <f t="shared" ca="1" si="0"/>
        <v>#NAME?</v>
      </c>
      <c r="H24" s="8" t="s">
        <v>179</v>
      </c>
      <c r="I24" s="26" t="s">
        <v>180</v>
      </c>
      <c r="J24" s="9" t="str">
        <f t="shared" si="1"/>
        <v>Não</v>
      </c>
      <c r="K24" s="248">
        <v>44319</v>
      </c>
      <c r="L24" s="6"/>
      <c r="M24" s="6" t="s">
        <v>221</v>
      </c>
      <c r="N24" s="10">
        <v>1.4999999999999999E-2</v>
      </c>
      <c r="O24" s="9" t="s">
        <v>99</v>
      </c>
      <c r="P24" s="250">
        <v>0.1</v>
      </c>
      <c r="Q24" s="47"/>
      <c r="R24" s="30" t="s">
        <v>3205</v>
      </c>
      <c r="S24" s="7" t="s">
        <v>163</v>
      </c>
      <c r="T24" s="6" t="s">
        <v>362</v>
      </c>
      <c r="U24" s="6" t="s">
        <v>77</v>
      </c>
      <c r="V24" s="26" t="e">
        <f t="shared" ca="1" si="2"/>
        <v>#NAME?</v>
      </c>
      <c r="W24" s="26"/>
      <c r="X24" s="26"/>
      <c r="Y24" s="6" t="s">
        <v>279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3156</v>
      </c>
      <c r="B25" s="110" t="s">
        <v>375</v>
      </c>
      <c r="C25" s="9">
        <v>32319</v>
      </c>
      <c r="D25" s="9" t="s">
        <v>18</v>
      </c>
      <c r="E25" s="9" t="s">
        <v>19</v>
      </c>
      <c r="F25" s="9" t="s">
        <v>3206</v>
      </c>
      <c r="G25" s="7" t="e">
        <f t="shared" ca="1" si="0"/>
        <v>#NAME?</v>
      </c>
      <c r="H25" s="8" t="s">
        <v>179</v>
      </c>
      <c r="I25" s="26" t="s">
        <v>205</v>
      </c>
      <c r="J25" s="9" t="str">
        <f t="shared" si="1"/>
        <v>Sim</v>
      </c>
      <c r="K25" s="248">
        <v>44263</v>
      </c>
      <c r="L25" s="6"/>
      <c r="M25" s="6" t="s">
        <v>98</v>
      </c>
      <c r="N25" s="10">
        <v>1.2E-2</v>
      </c>
      <c r="O25" s="9" t="s">
        <v>24</v>
      </c>
      <c r="P25" s="250">
        <v>0</v>
      </c>
      <c r="Q25" s="251" t="s">
        <v>3207</v>
      </c>
      <c r="R25" s="251"/>
      <c r="S25" s="7" t="s">
        <v>163</v>
      </c>
      <c r="T25" s="9" t="s">
        <v>378</v>
      </c>
      <c r="U25" s="6" t="s">
        <v>77</v>
      </c>
      <c r="V25" s="26" t="e">
        <f t="shared" ca="1" si="2"/>
        <v>#NAME?</v>
      </c>
      <c r="W25" s="26"/>
      <c r="X25" s="26"/>
      <c r="Y25" s="6" t="s">
        <v>279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3156</v>
      </c>
      <c r="B26" s="3" t="s">
        <v>3208</v>
      </c>
      <c r="C26" s="9">
        <v>36944</v>
      </c>
      <c r="D26" s="260" t="s">
        <v>18</v>
      </c>
      <c r="E26" s="260" t="s">
        <v>19</v>
      </c>
      <c r="F26" s="260" t="s">
        <v>72</v>
      </c>
      <c r="G26" s="7" t="e">
        <f t="shared" ca="1" si="0"/>
        <v>#NAME?</v>
      </c>
      <c r="H26" s="261" t="s">
        <v>170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281</v>
      </c>
      <c r="N26" s="264">
        <v>2.5000000000000001E-2</v>
      </c>
      <c r="O26" s="260" t="s">
        <v>201</v>
      </c>
      <c r="P26" s="265">
        <v>0.2</v>
      </c>
      <c r="Q26" s="113"/>
      <c r="R26" s="113"/>
      <c r="S26" s="7" t="s">
        <v>163</v>
      </c>
      <c r="T26" s="6" t="s">
        <v>3209</v>
      </c>
      <c r="U26" s="6" t="s">
        <v>77</v>
      </c>
      <c r="V26" s="26" t="e">
        <f t="shared" ca="1" si="2"/>
        <v>#NAME?</v>
      </c>
      <c r="W26" s="26"/>
      <c r="X26" s="26"/>
      <c r="Y26" s="6" t="s">
        <v>279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3156</v>
      </c>
      <c r="B27" s="14" t="s">
        <v>3210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179</v>
      </c>
      <c r="I27" s="26" t="s">
        <v>180</v>
      </c>
      <c r="J27" s="9" t="str">
        <f t="shared" si="1"/>
        <v>Não</v>
      </c>
      <c r="K27" s="248">
        <v>44670</v>
      </c>
      <c r="L27" s="6"/>
      <c r="M27" s="6" t="s">
        <v>98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163</v>
      </c>
      <c r="T27" s="6" t="s">
        <v>370</v>
      </c>
      <c r="U27" s="6" t="s">
        <v>77</v>
      </c>
      <c r="V27" s="26" t="e">
        <f t="shared" ca="1" si="2"/>
        <v>#NAME?</v>
      </c>
      <c r="W27" s="26"/>
      <c r="X27" s="26"/>
      <c r="Y27" s="6" t="s">
        <v>279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3156</v>
      </c>
      <c r="B28" s="14" t="s">
        <v>3211</v>
      </c>
      <c r="C28" s="9">
        <v>352574</v>
      </c>
      <c r="D28" s="9" t="s">
        <v>18</v>
      </c>
      <c r="E28" s="9" t="s">
        <v>19</v>
      </c>
      <c r="F28" s="9" t="s">
        <v>72</v>
      </c>
      <c r="G28" s="7" t="e">
        <f t="shared" ca="1" si="0"/>
        <v>#NAME?</v>
      </c>
      <c r="H28" s="8" t="s">
        <v>179</v>
      </c>
      <c r="I28" s="26" t="s">
        <v>180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3212</v>
      </c>
      <c r="S28" s="7" t="s">
        <v>163</v>
      </c>
      <c r="T28" s="6" t="s">
        <v>403</v>
      </c>
      <c r="U28" s="6" t="s">
        <v>77</v>
      </c>
      <c r="V28" s="26" t="e">
        <f t="shared" ca="1" si="2"/>
        <v>#NAME?</v>
      </c>
      <c r="W28" s="26"/>
      <c r="X28" s="26"/>
      <c r="Y28" s="6" t="s">
        <v>279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3156</v>
      </c>
      <c r="B29" s="3" t="s">
        <v>3213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179</v>
      </c>
      <c r="I29" s="26" t="s">
        <v>180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163</v>
      </c>
      <c r="T29" s="6" t="s">
        <v>414</v>
      </c>
      <c r="U29" s="6" t="s">
        <v>77</v>
      </c>
      <c r="V29" s="26" t="e">
        <f t="shared" ca="1" si="2"/>
        <v>#NAME?</v>
      </c>
      <c r="W29" s="26"/>
      <c r="X29" s="26"/>
      <c r="Y29" s="6" t="s">
        <v>165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3156</v>
      </c>
      <c r="B30" s="14" t="s">
        <v>426</v>
      </c>
      <c r="C30" s="9">
        <v>286648</v>
      </c>
      <c r="D30" s="9" t="s">
        <v>18</v>
      </c>
      <c r="E30" s="9" t="s">
        <v>32</v>
      </c>
      <c r="F30" s="6" t="s">
        <v>295</v>
      </c>
      <c r="G30" s="7" t="e">
        <f t="shared" ca="1" si="0"/>
        <v>#NAME?</v>
      </c>
      <c r="H30" s="8" t="s">
        <v>161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281</v>
      </c>
      <c r="N30" s="10">
        <v>1E-4</v>
      </c>
      <c r="O30" s="9" t="s">
        <v>201</v>
      </c>
      <c r="P30" s="250">
        <v>0.2</v>
      </c>
      <c r="Q30" s="47"/>
      <c r="R30" s="113" t="s">
        <v>3214</v>
      </c>
      <c r="S30" s="7" t="s">
        <v>163</v>
      </c>
      <c r="T30" s="6" t="s">
        <v>428</v>
      </c>
      <c r="U30" s="6" t="s">
        <v>32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3167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3156</v>
      </c>
      <c r="B31" s="14" t="s">
        <v>3215</v>
      </c>
      <c r="C31" s="9">
        <v>317547</v>
      </c>
      <c r="D31" s="9" t="s">
        <v>18</v>
      </c>
      <c r="E31" s="9" t="s">
        <v>32</v>
      </c>
      <c r="F31" s="6" t="s">
        <v>295</v>
      </c>
      <c r="G31" s="7" t="e">
        <f t="shared" ca="1" si="0"/>
        <v>#NAME?</v>
      </c>
      <c r="H31" s="8" t="s">
        <v>161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281</v>
      </c>
      <c r="N31" s="10">
        <v>1E-4</v>
      </c>
      <c r="O31" s="9" t="s">
        <v>201</v>
      </c>
      <c r="P31" s="250">
        <v>0.2</v>
      </c>
      <c r="Q31" s="47"/>
      <c r="R31" s="113" t="s">
        <v>3214</v>
      </c>
      <c r="S31" s="7" t="s">
        <v>163</v>
      </c>
      <c r="T31" s="6" t="s">
        <v>428</v>
      </c>
      <c r="U31" s="6" t="s">
        <v>32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3167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3156</v>
      </c>
      <c r="B32" s="14" t="s">
        <v>3216</v>
      </c>
      <c r="C32" s="9">
        <v>34135</v>
      </c>
      <c r="D32" s="9" t="s">
        <v>3158</v>
      </c>
      <c r="E32" s="9" t="s">
        <v>32</v>
      </c>
      <c r="F32" s="6" t="s">
        <v>3165</v>
      </c>
      <c r="G32" s="7" t="e">
        <f t="shared" ca="1" si="0"/>
        <v>#NAME?</v>
      </c>
      <c r="H32" s="8" t="s">
        <v>161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221</v>
      </c>
      <c r="N32" s="10">
        <v>0.01</v>
      </c>
      <c r="O32" s="9" t="s">
        <v>99</v>
      </c>
      <c r="P32" s="250">
        <v>0.1</v>
      </c>
      <c r="Q32" s="113"/>
      <c r="R32" s="47"/>
      <c r="S32" s="7" t="s">
        <v>163</v>
      </c>
      <c r="T32" s="6" t="s">
        <v>3217</v>
      </c>
      <c r="U32" s="6" t="s">
        <v>32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3167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3156</v>
      </c>
      <c r="B33" s="14" t="s">
        <v>3218</v>
      </c>
      <c r="C33" s="9">
        <v>469418</v>
      </c>
      <c r="D33" s="9" t="s">
        <v>18</v>
      </c>
      <c r="E33" s="9" t="s">
        <v>42</v>
      </c>
      <c r="F33" s="7" t="s">
        <v>48</v>
      </c>
      <c r="G33" s="7" t="e">
        <f t="shared" ca="1" si="0"/>
        <v>#NAME?</v>
      </c>
      <c r="H33" s="8" t="s">
        <v>161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221</v>
      </c>
      <c r="N33" s="10">
        <v>1.4999999999999999E-2</v>
      </c>
      <c r="O33" s="9" t="s">
        <v>99</v>
      </c>
      <c r="P33" s="250">
        <v>0.1</v>
      </c>
      <c r="Q33" s="47"/>
      <c r="R33" s="113" t="s">
        <v>3219</v>
      </c>
      <c r="S33" s="7" t="s">
        <v>163</v>
      </c>
      <c r="T33" s="6" t="s">
        <v>3220</v>
      </c>
      <c r="U33" s="6" t="s">
        <v>42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3156</v>
      </c>
      <c r="B34" s="3" t="s">
        <v>3221</v>
      </c>
      <c r="C34" s="9">
        <v>446160</v>
      </c>
      <c r="D34" s="9" t="s">
        <v>3158</v>
      </c>
      <c r="E34" s="9" t="s">
        <v>32</v>
      </c>
      <c r="F34" s="6" t="s">
        <v>3159</v>
      </c>
      <c r="G34" s="7" t="e">
        <f t="shared" ca="1" si="0"/>
        <v>#NAME?</v>
      </c>
      <c r="H34" s="8" t="s">
        <v>161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221</v>
      </c>
      <c r="N34" s="10">
        <v>1.4999999999999999E-2</v>
      </c>
      <c r="O34" s="9" t="s">
        <v>99</v>
      </c>
      <c r="P34" s="250">
        <v>0.1</v>
      </c>
      <c r="Q34" s="47"/>
      <c r="R34" s="113"/>
      <c r="S34" s="7" t="s">
        <v>163</v>
      </c>
      <c r="T34" s="6" t="s">
        <v>3222</v>
      </c>
      <c r="U34" s="6" t="s">
        <v>32</v>
      </c>
      <c r="V34" s="26" t="e">
        <f t="shared" ca="1" si="2"/>
        <v>#NAME?</v>
      </c>
      <c r="W34" s="26"/>
      <c r="X34" s="26"/>
      <c r="Y34" s="6" t="s">
        <v>279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3167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3156</v>
      </c>
      <c r="B35" s="14" t="s">
        <v>3223</v>
      </c>
      <c r="C35" s="9">
        <v>84638</v>
      </c>
      <c r="D35" s="9" t="s">
        <v>3224</v>
      </c>
      <c r="E35" s="9" t="s">
        <v>32</v>
      </c>
      <c r="F35" s="6" t="s">
        <v>3224</v>
      </c>
      <c r="G35" s="7" t="e">
        <f t="shared" ca="1" si="0"/>
        <v>#NAME?</v>
      </c>
      <c r="H35" s="8" t="s">
        <v>161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281</v>
      </c>
      <c r="N35" s="10">
        <v>0.01</v>
      </c>
      <c r="O35" s="9" t="s">
        <v>201</v>
      </c>
      <c r="P35" s="250">
        <v>0.2</v>
      </c>
      <c r="Q35" s="47"/>
      <c r="R35" s="113"/>
      <c r="S35" s="7" t="s">
        <v>163</v>
      </c>
      <c r="T35" s="6" t="s">
        <v>3225</v>
      </c>
      <c r="U35" s="6" t="s">
        <v>32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3167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3156</v>
      </c>
      <c r="B36" s="14" t="s">
        <v>3226</v>
      </c>
      <c r="C36" s="9">
        <v>290205</v>
      </c>
      <c r="D36" s="9" t="s">
        <v>18</v>
      </c>
      <c r="E36" s="9" t="s">
        <v>32</v>
      </c>
      <c r="F36" s="6" t="s">
        <v>295</v>
      </c>
      <c r="G36" s="7" t="e">
        <f t="shared" ca="1" si="0"/>
        <v>#NAME?</v>
      </c>
      <c r="H36" s="8" t="s">
        <v>161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281</v>
      </c>
      <c r="N36" s="10">
        <v>0.02</v>
      </c>
      <c r="O36" s="9" t="s">
        <v>201</v>
      </c>
      <c r="P36" s="250">
        <v>0.2</v>
      </c>
      <c r="Q36" s="47"/>
      <c r="R36" s="113"/>
      <c r="S36" s="7" t="s">
        <v>163</v>
      </c>
      <c r="T36" s="6" t="s">
        <v>3227</v>
      </c>
      <c r="U36" s="6" t="s">
        <v>970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3167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3156</v>
      </c>
      <c r="B37" s="14" t="s">
        <v>3228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161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381</v>
      </c>
      <c r="N37" s="10">
        <v>0.02</v>
      </c>
      <c r="O37" s="9" t="s">
        <v>99</v>
      </c>
      <c r="P37" s="250">
        <v>0.2</v>
      </c>
      <c r="Q37" s="47"/>
      <c r="R37" s="30"/>
      <c r="S37" s="7" t="s">
        <v>163</v>
      </c>
      <c r="T37" s="6" t="s">
        <v>3229</v>
      </c>
      <c r="U37" s="6" t="s">
        <v>77</v>
      </c>
      <c r="V37" s="26" t="e">
        <f t="shared" ca="1" si="2"/>
        <v>#NAME?</v>
      </c>
      <c r="W37" s="26"/>
      <c r="X37" s="26"/>
      <c r="Y37" s="6" t="s">
        <v>279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3167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3156</v>
      </c>
      <c r="B38" s="3" t="s">
        <v>465</v>
      </c>
      <c r="C38" s="9">
        <v>32262</v>
      </c>
      <c r="D38" s="260" t="s">
        <v>18</v>
      </c>
      <c r="E38" s="260" t="s">
        <v>19</v>
      </c>
      <c r="F38" s="260" t="s">
        <v>72</v>
      </c>
      <c r="G38" s="7" t="e">
        <f t="shared" ca="1" si="0"/>
        <v>#NAME?</v>
      </c>
      <c r="H38" s="261" t="s">
        <v>179</v>
      </c>
      <c r="I38" s="26" t="s">
        <v>180</v>
      </c>
      <c r="J38" s="9" t="str">
        <f t="shared" si="1"/>
        <v>Não</v>
      </c>
      <c r="K38" s="262">
        <v>44267</v>
      </c>
      <c r="L38" s="263"/>
      <c r="M38" s="263" t="s">
        <v>221</v>
      </c>
      <c r="N38" s="264">
        <v>1.4999999999999999E-2</v>
      </c>
      <c r="O38" s="260"/>
      <c r="P38" s="265"/>
      <c r="Q38" s="113"/>
      <c r="R38" s="251" t="s">
        <v>3230</v>
      </c>
      <c r="S38" s="7" t="s">
        <v>163</v>
      </c>
      <c r="T38" s="6" t="s">
        <v>469</v>
      </c>
      <c r="U38" s="6" t="s">
        <v>230</v>
      </c>
      <c r="V38" s="26" t="e">
        <f t="shared" ca="1" si="2"/>
        <v>#NAME?</v>
      </c>
      <c r="W38" s="26"/>
      <c r="X38" s="26"/>
      <c r="Y38" s="6" t="s">
        <v>165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3156</v>
      </c>
      <c r="B39" s="14" t="s">
        <v>3231</v>
      </c>
      <c r="C39" s="9">
        <v>584285</v>
      </c>
      <c r="D39" s="9" t="s">
        <v>3158</v>
      </c>
      <c r="E39" s="9" t="s">
        <v>32</v>
      </c>
      <c r="F39" s="6" t="s">
        <v>3159</v>
      </c>
      <c r="G39" s="7" t="e">
        <f t="shared" ca="1" si="0"/>
        <v>#NAME?</v>
      </c>
      <c r="H39" s="8" t="s">
        <v>161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98</v>
      </c>
      <c r="N39" s="10">
        <v>5.0000000000000001E-3</v>
      </c>
      <c r="O39" s="9" t="s">
        <v>24</v>
      </c>
      <c r="P39" s="250">
        <v>0</v>
      </c>
      <c r="Q39" s="47"/>
      <c r="R39" s="113" t="s">
        <v>3232</v>
      </c>
      <c r="S39" s="7" t="s">
        <v>163</v>
      </c>
      <c r="T39" s="6" t="s">
        <v>3233</v>
      </c>
      <c r="U39" s="6" t="s">
        <v>32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3167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3156</v>
      </c>
      <c r="B40" s="3" t="s">
        <v>3234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161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163</v>
      </c>
      <c r="T40" s="6" t="s">
        <v>3235</v>
      </c>
      <c r="U40" s="6" t="s">
        <v>77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3156</v>
      </c>
      <c r="B41" s="3" t="s">
        <v>474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179</v>
      </c>
      <c r="I41" s="26" t="s">
        <v>180</v>
      </c>
      <c r="J41" s="9" t="str">
        <f t="shared" si="1"/>
        <v>Não</v>
      </c>
      <c r="K41" s="248">
        <v>44323</v>
      </c>
      <c r="L41" s="6"/>
      <c r="M41" s="6" t="s">
        <v>221</v>
      </c>
      <c r="N41" s="10">
        <v>1.4999999999999999E-2</v>
      </c>
      <c r="O41" s="9" t="s">
        <v>99</v>
      </c>
      <c r="P41" s="250">
        <v>0.1</v>
      </c>
      <c r="Q41" s="30"/>
      <c r="R41" s="30"/>
      <c r="S41" s="7" t="s">
        <v>163</v>
      </c>
      <c r="T41" s="6" t="s">
        <v>476</v>
      </c>
      <c r="U41" s="6" t="s">
        <v>77</v>
      </c>
      <c r="V41" s="26" t="e">
        <f t="shared" ca="1" si="2"/>
        <v>#NAME?</v>
      </c>
      <c r="W41" s="26"/>
      <c r="X41" s="26"/>
      <c r="Y41" s="6" t="s">
        <v>165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3156</v>
      </c>
      <c r="B42" s="3" t="s">
        <v>3236</v>
      </c>
      <c r="C42" s="9">
        <v>84635</v>
      </c>
      <c r="D42" s="9" t="s">
        <v>18</v>
      </c>
      <c r="E42" s="9" t="s">
        <v>19</v>
      </c>
      <c r="F42" s="6" t="s">
        <v>3206</v>
      </c>
      <c r="G42" s="7" t="e">
        <f t="shared" ca="1" si="0"/>
        <v>#NAME?</v>
      </c>
      <c r="H42" s="8" t="s">
        <v>161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3237</v>
      </c>
      <c r="S42" s="7" t="s">
        <v>163</v>
      </c>
      <c r="T42" s="6" t="s">
        <v>3238</v>
      </c>
      <c r="U42" s="6" t="s">
        <v>77</v>
      </c>
      <c r="V42" s="26" t="e">
        <f t="shared" ca="1" si="2"/>
        <v>#NAME?</v>
      </c>
      <c r="W42" s="26"/>
      <c r="X42" s="26"/>
      <c r="Y42" s="6" t="s">
        <v>279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3156</v>
      </c>
      <c r="B43" s="110" t="s">
        <v>493</v>
      </c>
      <c r="C43" s="9">
        <v>33002</v>
      </c>
      <c r="D43" s="9" t="s">
        <v>18</v>
      </c>
      <c r="E43" s="9" t="s">
        <v>19</v>
      </c>
      <c r="F43" s="9" t="s">
        <v>72</v>
      </c>
      <c r="G43" s="7" t="e">
        <f t="shared" ca="1" si="0"/>
        <v>#NAME?</v>
      </c>
      <c r="H43" s="8" t="s">
        <v>179</v>
      </c>
      <c r="I43" s="26" t="s">
        <v>180</v>
      </c>
      <c r="J43" s="9" t="str">
        <f t="shared" si="1"/>
        <v>Sim</v>
      </c>
      <c r="K43" s="112">
        <v>44263</v>
      </c>
      <c r="L43" s="6"/>
      <c r="M43" s="6" t="s">
        <v>221</v>
      </c>
      <c r="N43" s="10">
        <v>7.4999999999999997E-3</v>
      </c>
      <c r="O43" s="9" t="s">
        <v>99</v>
      </c>
      <c r="P43" s="250">
        <v>0.15</v>
      </c>
      <c r="Q43" s="113" t="s">
        <v>3239</v>
      </c>
      <c r="R43" s="251"/>
      <c r="S43" s="7" t="s">
        <v>163</v>
      </c>
      <c r="T43" s="9" t="s">
        <v>496</v>
      </c>
      <c r="U43" s="6" t="s">
        <v>77</v>
      </c>
      <c r="V43" s="26" t="e">
        <f t="shared" ca="1" si="2"/>
        <v>#NAME?</v>
      </c>
      <c r="W43" s="26"/>
      <c r="X43" s="26"/>
      <c r="Y43" s="6" t="s">
        <v>165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3156</v>
      </c>
      <c r="B44" s="3" t="s">
        <v>3240</v>
      </c>
      <c r="C44" s="9">
        <v>575772</v>
      </c>
      <c r="D44" s="9" t="s">
        <v>18</v>
      </c>
      <c r="E44" s="9" t="s">
        <v>19</v>
      </c>
      <c r="F44" s="6" t="s">
        <v>72</v>
      </c>
      <c r="G44" s="7" t="e">
        <f t="shared" ca="1" si="0"/>
        <v>#NAME?</v>
      </c>
      <c r="H44" s="8" t="s">
        <v>161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281</v>
      </c>
      <c r="N44" s="10">
        <v>2.5000000000000001E-2</v>
      </c>
      <c r="O44" s="9" t="s">
        <v>201</v>
      </c>
      <c r="P44" s="250">
        <v>0.2</v>
      </c>
      <c r="Q44" s="47"/>
      <c r="R44" s="113"/>
      <c r="S44" s="7" t="s">
        <v>207</v>
      </c>
      <c r="T44" s="6" t="s">
        <v>3241</v>
      </c>
      <c r="U44" s="6" t="s">
        <v>77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3167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3156</v>
      </c>
      <c r="B45" s="110" t="s">
        <v>3242</v>
      </c>
      <c r="C45" s="9">
        <v>627408</v>
      </c>
      <c r="D45" s="9" t="s">
        <v>18</v>
      </c>
      <c r="E45" s="9" t="s">
        <v>2248</v>
      </c>
      <c r="F45" s="7" t="s">
        <v>3243</v>
      </c>
      <c r="G45" s="7" t="e">
        <f t="shared" ca="1" si="0"/>
        <v>#NAME?</v>
      </c>
      <c r="H45" s="8" t="s">
        <v>179</v>
      </c>
      <c r="I45" s="26" t="s">
        <v>180</v>
      </c>
      <c r="J45" s="9" t="str">
        <f t="shared" si="1"/>
        <v>Não</v>
      </c>
      <c r="K45" s="254">
        <v>44512</v>
      </c>
      <c r="L45" s="6"/>
      <c r="M45" s="6" t="s">
        <v>98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163</v>
      </c>
      <c r="T45" s="9" t="s">
        <v>3244</v>
      </c>
      <c r="U45" s="7" t="s">
        <v>230</v>
      </c>
      <c r="V45" s="26" t="e">
        <f t="shared" ca="1" si="2"/>
        <v>#NAME?</v>
      </c>
      <c r="W45" s="26"/>
      <c r="X45" s="26"/>
      <c r="Y45" s="6" t="s">
        <v>279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3156</v>
      </c>
      <c r="B46" s="14" t="s">
        <v>3245</v>
      </c>
      <c r="C46" s="9">
        <v>82555</v>
      </c>
      <c r="D46" s="9" t="s">
        <v>3158</v>
      </c>
      <c r="E46" s="9" t="s">
        <v>32</v>
      </c>
      <c r="F46" s="6" t="s">
        <v>3159</v>
      </c>
      <c r="G46" s="7" t="e">
        <f t="shared" ca="1" si="0"/>
        <v>#NAME?</v>
      </c>
      <c r="H46" s="8" t="s">
        <v>161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281</v>
      </c>
      <c r="N46" s="10">
        <v>2.5000000000000001E-2</v>
      </c>
      <c r="O46" s="9" t="s">
        <v>201</v>
      </c>
      <c r="P46" s="250">
        <v>0.2</v>
      </c>
      <c r="Q46" s="47"/>
      <c r="R46" s="113"/>
      <c r="S46" s="7" t="s">
        <v>163</v>
      </c>
      <c r="T46" s="6" t="s">
        <v>3246</v>
      </c>
      <c r="U46" s="6" t="s">
        <v>230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3167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3156</v>
      </c>
      <c r="B47" s="3" t="s">
        <v>3247</v>
      </c>
      <c r="C47" s="9">
        <v>575918</v>
      </c>
      <c r="D47" s="9" t="s">
        <v>3158</v>
      </c>
      <c r="E47" s="9" t="s">
        <v>32</v>
      </c>
      <c r="F47" s="6" t="s">
        <v>3159</v>
      </c>
      <c r="G47" s="7" t="e">
        <f t="shared" ca="1" si="0"/>
        <v>#NAME?</v>
      </c>
      <c r="H47" s="8" t="s">
        <v>161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221</v>
      </c>
      <c r="N47" s="10">
        <v>0.01</v>
      </c>
      <c r="O47" s="9" t="s">
        <v>99</v>
      </c>
      <c r="P47" s="250">
        <v>0.1</v>
      </c>
      <c r="Q47" s="113"/>
      <c r="R47" s="47"/>
      <c r="S47" s="7" t="s">
        <v>163</v>
      </c>
      <c r="T47" s="6" t="s">
        <v>3248</v>
      </c>
      <c r="U47" s="6" t="s">
        <v>32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3167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3156</v>
      </c>
      <c r="B48" s="14" t="s">
        <v>536</v>
      </c>
      <c r="C48" s="9">
        <v>624508</v>
      </c>
      <c r="D48" s="9" t="s">
        <v>18</v>
      </c>
      <c r="E48" s="9" t="s">
        <v>19</v>
      </c>
      <c r="F48" s="9" t="s">
        <v>72</v>
      </c>
      <c r="G48" s="7" t="e">
        <f t="shared" ca="1" si="0"/>
        <v>#NAME?</v>
      </c>
      <c r="H48" s="8" t="s">
        <v>179</v>
      </c>
      <c r="I48" s="26" t="s">
        <v>180</v>
      </c>
      <c r="J48" s="9" t="str">
        <f t="shared" si="1"/>
        <v>Não</v>
      </c>
      <c r="K48" s="27">
        <v>44421</v>
      </c>
      <c r="L48" s="6"/>
      <c r="M48" s="6" t="s">
        <v>221</v>
      </c>
      <c r="N48" s="10">
        <v>1.4999999999999999E-2</v>
      </c>
      <c r="O48" s="9" t="s">
        <v>99</v>
      </c>
      <c r="P48" s="250">
        <v>0.1</v>
      </c>
      <c r="Q48" s="30"/>
      <c r="R48" s="30"/>
      <c r="S48" s="7" t="s">
        <v>163</v>
      </c>
      <c r="T48" s="6" t="s">
        <v>538</v>
      </c>
      <c r="U48" s="6" t="s">
        <v>77</v>
      </c>
      <c r="V48" s="26" t="e">
        <f t="shared" ca="1" si="2"/>
        <v>#NAME?</v>
      </c>
      <c r="W48" s="26"/>
      <c r="X48" s="26"/>
      <c r="Y48" s="6" t="s">
        <v>279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3156</v>
      </c>
      <c r="B49" s="3" t="s">
        <v>3249</v>
      </c>
      <c r="C49" s="9">
        <v>270211</v>
      </c>
      <c r="D49" s="9" t="s">
        <v>18</v>
      </c>
      <c r="E49" s="9" t="s">
        <v>32</v>
      </c>
      <c r="F49" s="9" t="s">
        <v>255</v>
      </c>
      <c r="G49" s="7" t="e">
        <f t="shared" ca="1" si="0"/>
        <v>#NAME?</v>
      </c>
      <c r="H49" s="8" t="s">
        <v>179</v>
      </c>
      <c r="I49" s="26" t="s">
        <v>180</v>
      </c>
      <c r="J49" s="9" t="str">
        <f t="shared" si="1"/>
        <v>Não</v>
      </c>
      <c r="K49" s="248">
        <v>43903</v>
      </c>
      <c r="L49" s="6"/>
      <c r="M49" s="6" t="s">
        <v>221</v>
      </c>
      <c r="N49" s="10">
        <v>1.4999999999999999E-2</v>
      </c>
      <c r="O49" s="9" t="s">
        <v>24</v>
      </c>
      <c r="P49" s="250">
        <v>0</v>
      </c>
      <c r="Q49" s="113"/>
      <c r="R49" s="113" t="s">
        <v>3250</v>
      </c>
      <c r="S49" s="7" t="s">
        <v>163</v>
      </c>
      <c r="T49" s="6" t="s">
        <v>3251</v>
      </c>
      <c r="U49" s="6" t="s">
        <v>970</v>
      </c>
      <c r="V49" s="26" t="e">
        <f t="shared" ca="1" si="2"/>
        <v>#NAME?</v>
      </c>
      <c r="W49" s="26"/>
      <c r="X49" s="26"/>
      <c r="Y49" s="6" t="s">
        <v>279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3156</v>
      </c>
      <c r="B50" s="3" t="s">
        <v>557</v>
      </c>
      <c r="C50" s="9">
        <v>451734</v>
      </c>
      <c r="D50" s="260" t="s">
        <v>18</v>
      </c>
      <c r="E50" s="260" t="s">
        <v>32</v>
      </c>
      <c r="F50" s="260" t="s">
        <v>409</v>
      </c>
      <c r="G50" s="7" t="e">
        <f t="shared" ca="1" si="0"/>
        <v>#NAME?</v>
      </c>
      <c r="H50" s="261" t="s">
        <v>179</v>
      </c>
      <c r="I50" s="26" t="s">
        <v>180</v>
      </c>
      <c r="J50" s="9" t="str">
        <f t="shared" si="1"/>
        <v>Sim</v>
      </c>
      <c r="K50" s="262">
        <v>43928</v>
      </c>
      <c r="L50" s="263"/>
      <c r="M50" s="263" t="s">
        <v>221</v>
      </c>
      <c r="N50" s="267">
        <v>1.4999999999999999E-2</v>
      </c>
      <c r="O50" s="260" t="s">
        <v>99</v>
      </c>
      <c r="P50" s="265">
        <v>0.2</v>
      </c>
      <c r="Q50" s="113" t="s">
        <v>3252</v>
      </c>
      <c r="R50" s="113" t="s">
        <v>3253</v>
      </c>
      <c r="S50" s="7" t="s">
        <v>163</v>
      </c>
      <c r="T50" s="6" t="s">
        <v>560</v>
      </c>
      <c r="U50" s="6" t="s">
        <v>104</v>
      </c>
      <c r="V50" s="26" t="e">
        <f t="shared" ca="1" si="2"/>
        <v>#NAME?</v>
      </c>
      <c r="W50" s="26"/>
      <c r="X50" s="26"/>
      <c r="Y50" s="6" t="s">
        <v>279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3156</v>
      </c>
      <c r="B51" s="14" t="s">
        <v>3254</v>
      </c>
      <c r="C51" s="9">
        <v>440470</v>
      </c>
      <c r="D51" s="9" t="s">
        <v>3158</v>
      </c>
      <c r="E51" s="9" t="s">
        <v>32</v>
      </c>
      <c r="F51" s="6" t="s">
        <v>3159</v>
      </c>
      <c r="G51" s="7" t="e">
        <f t="shared" ca="1" si="0"/>
        <v>#NAME?</v>
      </c>
      <c r="H51" s="8" t="s">
        <v>161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98</v>
      </c>
      <c r="N51" s="10">
        <v>0.01</v>
      </c>
      <c r="O51" s="9" t="s">
        <v>24</v>
      </c>
      <c r="P51" s="250">
        <v>0</v>
      </c>
      <c r="Q51" s="47"/>
      <c r="R51" s="113" t="s">
        <v>3255</v>
      </c>
      <c r="S51" s="7" t="s">
        <v>163</v>
      </c>
      <c r="T51" s="6" t="s">
        <v>3256</v>
      </c>
      <c r="U51" s="6" t="s">
        <v>32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3167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3156</v>
      </c>
      <c r="B52" s="14" t="s">
        <v>3257</v>
      </c>
      <c r="C52" s="9">
        <v>428022</v>
      </c>
      <c r="D52" s="9" t="s">
        <v>3158</v>
      </c>
      <c r="E52" s="9" t="s">
        <v>32</v>
      </c>
      <c r="F52" s="6" t="s">
        <v>3159</v>
      </c>
      <c r="G52" s="7" t="e">
        <f t="shared" ca="1" si="0"/>
        <v>#NAME?</v>
      </c>
      <c r="H52" s="8" t="s">
        <v>161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221</v>
      </c>
      <c r="N52" s="10">
        <v>0.01</v>
      </c>
      <c r="O52" s="9" t="s">
        <v>99</v>
      </c>
      <c r="P52" s="250">
        <v>0.1</v>
      </c>
      <c r="Q52" s="113"/>
      <c r="R52" s="47"/>
      <c r="S52" s="7" t="s">
        <v>163</v>
      </c>
      <c r="T52" s="6" t="s">
        <v>3258</v>
      </c>
      <c r="U52" s="6" t="s">
        <v>32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3167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3156</v>
      </c>
      <c r="B53" s="14" t="s">
        <v>3259</v>
      </c>
      <c r="C53" s="9">
        <v>293578</v>
      </c>
      <c r="D53" s="9" t="s">
        <v>18</v>
      </c>
      <c r="E53" s="9" t="s">
        <v>32</v>
      </c>
      <c r="F53" s="6" t="s">
        <v>295</v>
      </c>
      <c r="G53" s="7" t="e">
        <f t="shared" ca="1" si="0"/>
        <v>#NAME?</v>
      </c>
      <c r="H53" s="8" t="s">
        <v>161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381</v>
      </c>
      <c r="N53" s="10">
        <v>7.4999999999999997E-3</v>
      </c>
      <c r="O53" s="9" t="s">
        <v>99</v>
      </c>
      <c r="P53" s="250">
        <v>0.2</v>
      </c>
      <c r="Q53" s="251"/>
      <c r="R53" s="113" t="s">
        <v>3260</v>
      </c>
      <c r="S53" s="7" t="s">
        <v>163</v>
      </c>
      <c r="T53" s="6" t="s">
        <v>3261</v>
      </c>
      <c r="U53" s="6" t="s">
        <v>32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3167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3156</v>
      </c>
      <c r="B54" s="14" t="s">
        <v>3259</v>
      </c>
      <c r="C54" s="9">
        <v>294408</v>
      </c>
      <c r="D54" s="9" t="s">
        <v>18</v>
      </c>
      <c r="E54" s="9" t="s">
        <v>32</v>
      </c>
      <c r="F54" s="6" t="s">
        <v>295</v>
      </c>
      <c r="G54" s="7" t="e">
        <f t="shared" ca="1" si="0"/>
        <v>#NAME?</v>
      </c>
      <c r="H54" s="8" t="s">
        <v>161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281</v>
      </c>
      <c r="N54" s="10">
        <v>1.2500000000000001E-2</v>
      </c>
      <c r="O54" s="9" t="s">
        <v>201</v>
      </c>
      <c r="P54" s="250">
        <v>0.2</v>
      </c>
      <c r="Q54" s="47"/>
      <c r="R54" s="113" t="s">
        <v>3262</v>
      </c>
      <c r="S54" s="7" t="s">
        <v>163</v>
      </c>
      <c r="T54" s="6" t="s">
        <v>3261</v>
      </c>
      <c r="U54" s="6" t="s">
        <v>32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3167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3156</v>
      </c>
      <c r="B55" s="14" t="s">
        <v>589</v>
      </c>
      <c r="C55" s="9">
        <v>624134</v>
      </c>
      <c r="D55" s="9" t="s">
        <v>18</v>
      </c>
      <c r="E55" s="9" t="s">
        <v>19</v>
      </c>
      <c r="F55" s="9" t="s">
        <v>72</v>
      </c>
      <c r="G55" s="7" t="e">
        <f t="shared" ca="1" si="0"/>
        <v>#NAME?</v>
      </c>
      <c r="H55" s="8" t="s">
        <v>179</v>
      </c>
      <c r="I55" s="26" t="s">
        <v>180</v>
      </c>
      <c r="J55" s="9" t="str">
        <f t="shared" si="1"/>
        <v>Não</v>
      </c>
      <c r="K55" s="27">
        <v>44420</v>
      </c>
      <c r="L55" s="7"/>
      <c r="M55" s="6" t="s">
        <v>381</v>
      </c>
      <c r="N55" s="10">
        <v>0.02</v>
      </c>
      <c r="O55" s="9" t="s">
        <v>99</v>
      </c>
      <c r="P55" s="250">
        <v>0.2</v>
      </c>
      <c r="Q55" s="25"/>
      <c r="R55" s="30" t="s">
        <v>3263</v>
      </c>
      <c r="S55" s="7" t="s">
        <v>163</v>
      </c>
      <c r="T55" s="6" t="s">
        <v>591</v>
      </c>
      <c r="U55" s="7" t="s">
        <v>104</v>
      </c>
      <c r="V55" s="26" t="e">
        <f t="shared" ca="1" si="2"/>
        <v>#NAME?</v>
      </c>
      <c r="W55" s="26"/>
      <c r="X55" s="26"/>
      <c r="Y55" s="6" t="s">
        <v>279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3156</v>
      </c>
      <c r="B56" s="39" t="s">
        <v>3264</v>
      </c>
      <c r="C56" s="9">
        <v>435592</v>
      </c>
      <c r="D56" s="9" t="s">
        <v>3158</v>
      </c>
      <c r="E56" s="9" t="s">
        <v>32</v>
      </c>
      <c r="F56" s="9" t="s">
        <v>3159</v>
      </c>
      <c r="G56" s="7" t="e">
        <f t="shared" ca="1" si="0"/>
        <v>#NAME?</v>
      </c>
      <c r="H56" s="8" t="s">
        <v>161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98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163</v>
      </c>
      <c r="T56" s="9" t="s">
        <v>3265</v>
      </c>
      <c r="U56" s="6" t="s">
        <v>32</v>
      </c>
      <c r="V56" s="26" t="e">
        <f t="shared" ca="1" si="2"/>
        <v>#NAME?</v>
      </c>
      <c r="W56" s="26"/>
      <c r="X56" s="26"/>
      <c r="Y56" s="6" t="s">
        <v>279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3156</v>
      </c>
      <c r="B57" s="3" t="s">
        <v>599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179</v>
      </c>
      <c r="I57" s="26" t="s">
        <v>180</v>
      </c>
      <c r="J57" s="9" t="str">
        <f t="shared" si="1"/>
        <v>Não</v>
      </c>
      <c r="K57" s="248">
        <v>44291</v>
      </c>
      <c r="L57" s="6"/>
      <c r="M57" s="6" t="s">
        <v>221</v>
      </c>
      <c r="N57" s="249">
        <v>1.4999999999999999E-2</v>
      </c>
      <c r="O57" s="9" t="s">
        <v>99</v>
      </c>
      <c r="P57" s="250">
        <v>0.1</v>
      </c>
      <c r="Q57" s="113"/>
      <c r="R57" s="113"/>
      <c r="S57" s="7" t="s">
        <v>163</v>
      </c>
      <c r="T57" s="6" t="s">
        <v>601</v>
      </c>
      <c r="U57" s="6" t="s">
        <v>77</v>
      </c>
      <c r="V57" s="26" t="e">
        <f t="shared" ca="1" si="2"/>
        <v>#NAME?</v>
      </c>
      <c r="W57" s="26"/>
      <c r="X57" s="26"/>
      <c r="Y57" s="6" t="s">
        <v>279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3156</v>
      </c>
      <c r="B58" s="3" t="s">
        <v>605</v>
      </c>
      <c r="C58" s="9">
        <v>36284</v>
      </c>
      <c r="D58" s="9" t="s">
        <v>18</v>
      </c>
      <c r="E58" s="9" t="s">
        <v>19</v>
      </c>
      <c r="F58" s="9" t="s">
        <v>72</v>
      </c>
      <c r="G58" s="7" t="e">
        <f t="shared" ca="1" si="0"/>
        <v>#NAME?</v>
      </c>
      <c r="H58" s="8" t="s">
        <v>179</v>
      </c>
      <c r="I58" s="26" t="s">
        <v>180</v>
      </c>
      <c r="J58" s="9" t="str">
        <f t="shared" si="1"/>
        <v>Não</v>
      </c>
      <c r="K58" s="27">
        <v>44358</v>
      </c>
      <c r="L58" s="6"/>
      <c r="M58" s="6" t="s">
        <v>221</v>
      </c>
      <c r="N58" s="249">
        <v>1.4999999999999999E-2</v>
      </c>
      <c r="O58" s="9" t="s">
        <v>99</v>
      </c>
      <c r="P58" s="250">
        <v>0.1</v>
      </c>
      <c r="Q58" s="30"/>
      <c r="R58" s="30"/>
      <c r="S58" s="7" t="s">
        <v>163</v>
      </c>
      <c r="T58" s="6" t="s">
        <v>3266</v>
      </c>
      <c r="U58" s="6" t="s">
        <v>77</v>
      </c>
      <c r="V58" s="26" t="e">
        <f t="shared" ca="1" si="2"/>
        <v>#NAME?</v>
      </c>
      <c r="W58" s="26"/>
      <c r="X58" s="26"/>
      <c r="Y58" s="6" t="s">
        <v>165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3156</v>
      </c>
      <c r="B59" s="3" t="s">
        <v>70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179</v>
      </c>
      <c r="I59" s="26" t="s">
        <v>180</v>
      </c>
      <c r="J59" s="9" t="str">
        <f t="shared" si="1"/>
        <v>Não</v>
      </c>
      <c r="K59" s="248">
        <v>44333</v>
      </c>
      <c r="L59" s="6"/>
      <c r="M59" s="6" t="s">
        <v>98</v>
      </c>
      <c r="N59" s="10">
        <v>1.2E-2</v>
      </c>
      <c r="O59" s="9" t="s">
        <v>24</v>
      </c>
      <c r="P59" s="250">
        <v>0</v>
      </c>
      <c r="Q59" s="25"/>
      <c r="R59" s="30" t="s">
        <v>3267</v>
      </c>
      <c r="S59" s="7" t="s">
        <v>163</v>
      </c>
      <c r="T59" s="6" t="s">
        <v>612</v>
      </c>
      <c r="U59" s="6" t="s">
        <v>77</v>
      </c>
      <c r="V59" s="26" t="e">
        <f t="shared" ca="1" si="2"/>
        <v>#NAME?</v>
      </c>
      <c r="W59" s="26"/>
      <c r="X59" s="26"/>
      <c r="Y59" s="6" t="s">
        <v>279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3156</v>
      </c>
      <c r="B60" s="3" t="s">
        <v>614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179</v>
      </c>
      <c r="I60" s="26" t="s">
        <v>180</v>
      </c>
      <c r="J60" s="9" t="str">
        <f t="shared" si="1"/>
        <v>Não</v>
      </c>
      <c r="K60" s="27">
        <v>44364</v>
      </c>
      <c r="L60" s="6"/>
      <c r="M60" s="6" t="s">
        <v>221</v>
      </c>
      <c r="N60" s="249">
        <v>1.4999999999999999E-2</v>
      </c>
      <c r="O60" s="9" t="s">
        <v>99</v>
      </c>
      <c r="P60" s="250">
        <v>0.1</v>
      </c>
      <c r="Q60" s="30"/>
      <c r="R60" s="30"/>
      <c r="S60" s="7" t="s">
        <v>163</v>
      </c>
      <c r="T60" s="6" t="s">
        <v>616</v>
      </c>
      <c r="U60" s="6" t="s">
        <v>77</v>
      </c>
      <c r="V60" s="26" t="e">
        <f t="shared" ca="1" si="2"/>
        <v>#NAME?</v>
      </c>
      <c r="W60" s="26"/>
      <c r="X60" s="26"/>
      <c r="Y60" s="6" t="s">
        <v>279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3156</v>
      </c>
      <c r="B61" s="3" t="s">
        <v>3268</v>
      </c>
      <c r="C61" s="9">
        <v>31792</v>
      </c>
      <c r="D61" s="9" t="s">
        <v>18</v>
      </c>
      <c r="E61" s="9" t="s">
        <v>19</v>
      </c>
      <c r="F61" s="6" t="s">
        <v>3206</v>
      </c>
      <c r="G61" s="7" t="e">
        <f t="shared" ca="1" si="0"/>
        <v>#NAME?</v>
      </c>
      <c r="H61" s="8" t="s">
        <v>161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221</v>
      </c>
      <c r="N61" s="10">
        <v>1.4999999999999999E-2</v>
      </c>
      <c r="O61" s="9" t="s">
        <v>99</v>
      </c>
      <c r="P61" s="250">
        <v>0.1</v>
      </c>
      <c r="Q61" s="47"/>
      <c r="R61" s="113"/>
      <c r="S61" s="7" t="s">
        <v>163</v>
      </c>
      <c r="T61" s="6" t="s">
        <v>3269</v>
      </c>
      <c r="U61" s="6" t="s">
        <v>209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3167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3156</v>
      </c>
      <c r="B62" s="3" t="s">
        <v>3270</v>
      </c>
      <c r="C62" s="9">
        <v>434978</v>
      </c>
      <c r="D62" s="9" t="s">
        <v>3158</v>
      </c>
      <c r="E62" s="9" t="s">
        <v>32</v>
      </c>
      <c r="F62" s="6" t="s">
        <v>3159</v>
      </c>
      <c r="G62" s="7" t="e">
        <f t="shared" ca="1" si="0"/>
        <v>#NAME?</v>
      </c>
      <c r="H62" s="8" t="s">
        <v>161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281</v>
      </c>
      <c r="N62" s="10">
        <v>0.01</v>
      </c>
      <c r="O62" s="9" t="s">
        <v>201</v>
      </c>
      <c r="P62" s="250">
        <v>0.2</v>
      </c>
      <c r="Q62" s="47"/>
      <c r="R62" s="113" t="s">
        <v>3271</v>
      </c>
      <c r="S62" s="7" t="s">
        <v>163</v>
      </c>
      <c r="T62" s="6" t="s">
        <v>3272</v>
      </c>
      <c r="U62" s="6" t="s">
        <v>32</v>
      </c>
      <c r="V62" s="26" t="e">
        <f t="shared" ca="1" si="2"/>
        <v>#NAME?</v>
      </c>
      <c r="W62" s="26"/>
      <c r="X62" s="26"/>
      <c r="Y62" s="6" t="s">
        <v>279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3156</v>
      </c>
      <c r="B63" s="3" t="s">
        <v>3273</v>
      </c>
      <c r="C63" s="9">
        <v>33280</v>
      </c>
      <c r="D63" s="9" t="s">
        <v>18</v>
      </c>
      <c r="E63" s="9" t="s">
        <v>19</v>
      </c>
      <c r="F63" s="6" t="s">
        <v>3206</v>
      </c>
      <c r="G63" s="7" t="e">
        <f t="shared" ca="1" si="0"/>
        <v>#NAME?</v>
      </c>
      <c r="H63" s="8" t="s">
        <v>161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221</v>
      </c>
      <c r="N63" s="10">
        <v>1.4999999999999999E-2</v>
      </c>
      <c r="O63" s="9" t="s">
        <v>99</v>
      </c>
      <c r="P63" s="250">
        <v>0.1</v>
      </c>
      <c r="Q63" s="47"/>
      <c r="R63" s="113"/>
      <c r="S63" s="7" t="s">
        <v>163</v>
      </c>
      <c r="T63" s="6" t="s">
        <v>3274</v>
      </c>
      <c r="U63" s="6" t="s">
        <v>77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3167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3156</v>
      </c>
      <c r="B64" s="39" t="s">
        <v>3275</v>
      </c>
      <c r="C64" s="9">
        <v>32049</v>
      </c>
      <c r="D64" s="260" t="s">
        <v>3224</v>
      </c>
      <c r="E64" s="260" t="s">
        <v>32</v>
      </c>
      <c r="F64" s="260" t="s">
        <v>3224</v>
      </c>
      <c r="G64" s="7" t="e">
        <f t="shared" ca="1" si="0"/>
        <v>#NAME?</v>
      </c>
      <c r="H64" s="261" t="s">
        <v>179</v>
      </c>
      <c r="I64" s="26" t="s">
        <v>180</v>
      </c>
      <c r="J64" s="9" t="str">
        <f t="shared" si="1"/>
        <v>Não</v>
      </c>
      <c r="K64" s="262">
        <v>43370</v>
      </c>
      <c r="L64" s="263"/>
      <c r="M64" s="263" t="s">
        <v>281</v>
      </c>
      <c r="N64" s="267">
        <v>0.01</v>
      </c>
      <c r="O64" s="267"/>
      <c r="P64" s="265"/>
      <c r="Q64" s="25"/>
      <c r="R64" s="113" t="s">
        <v>3276</v>
      </c>
      <c r="S64" s="7" t="s">
        <v>163</v>
      </c>
      <c r="T64" s="9" t="s">
        <v>3277</v>
      </c>
      <c r="U64" s="6" t="s">
        <v>32</v>
      </c>
      <c r="V64" s="26" t="e">
        <f t="shared" ca="1" si="2"/>
        <v>#NAME?</v>
      </c>
      <c r="W64" s="26"/>
      <c r="X64" s="26"/>
      <c r="Y64" s="6" t="s">
        <v>279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3156</v>
      </c>
      <c r="B65" s="14" t="s">
        <v>3278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179</v>
      </c>
      <c r="I65" s="26" t="s">
        <v>180</v>
      </c>
      <c r="J65" s="9" t="str">
        <f t="shared" si="1"/>
        <v>Não</v>
      </c>
      <c r="K65" s="27">
        <v>44438</v>
      </c>
      <c r="L65" s="98"/>
      <c r="M65" s="6" t="s">
        <v>221</v>
      </c>
      <c r="N65" s="10">
        <v>0.01</v>
      </c>
      <c r="O65" s="9" t="s">
        <v>99</v>
      </c>
      <c r="P65" s="250">
        <v>0.1</v>
      </c>
      <c r="Q65" s="25"/>
      <c r="R65" s="30" t="s">
        <v>3279</v>
      </c>
      <c r="S65" s="7" t="s">
        <v>163</v>
      </c>
      <c r="T65" s="6" t="s">
        <v>3280</v>
      </c>
      <c r="U65" s="6" t="s">
        <v>77</v>
      </c>
      <c r="V65" s="26" t="e">
        <f t="shared" ca="1" si="2"/>
        <v>#NAME?</v>
      </c>
      <c r="W65" s="26"/>
      <c r="X65" s="26"/>
      <c r="Y65" s="6" t="s">
        <v>279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3156</v>
      </c>
      <c r="B66" s="3" t="s">
        <v>3281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179</v>
      </c>
      <c r="I66" s="26" t="s">
        <v>180</v>
      </c>
      <c r="J66" s="9" t="str">
        <f t="shared" si="1"/>
        <v>Não</v>
      </c>
      <c r="K66" s="248">
        <v>44319</v>
      </c>
      <c r="L66" s="6"/>
      <c r="M66" s="6" t="s">
        <v>221</v>
      </c>
      <c r="N66" s="10">
        <v>0.01</v>
      </c>
      <c r="O66" s="9" t="s">
        <v>99</v>
      </c>
      <c r="P66" s="250">
        <v>0.1</v>
      </c>
      <c r="Q66" s="47"/>
      <c r="R66" s="30" t="s">
        <v>3282</v>
      </c>
      <c r="S66" s="7" t="s">
        <v>163</v>
      </c>
      <c r="T66" s="6" t="s">
        <v>3283</v>
      </c>
      <c r="U66" s="6" t="s">
        <v>77</v>
      </c>
      <c r="V66" s="26" t="e">
        <f t="shared" ca="1" si="2"/>
        <v>#NAME?</v>
      </c>
      <c r="W66" s="26"/>
      <c r="X66" s="26"/>
      <c r="Y66" s="6" t="s">
        <v>165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3156</v>
      </c>
      <c r="B67" s="3" t="s">
        <v>3284</v>
      </c>
      <c r="C67" s="9">
        <v>447493</v>
      </c>
      <c r="D67" s="9" t="s">
        <v>3158</v>
      </c>
      <c r="E67" s="9" t="s">
        <v>32</v>
      </c>
      <c r="F67" s="6" t="s">
        <v>3159</v>
      </c>
      <c r="G67" s="7" t="e">
        <f t="shared" ca="1" si="0"/>
        <v>#NAME?</v>
      </c>
      <c r="H67" s="8" t="s">
        <v>161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221</v>
      </c>
      <c r="N67" s="10">
        <v>1.4999999999999999E-2</v>
      </c>
      <c r="O67" s="9" t="s">
        <v>99</v>
      </c>
      <c r="P67" s="250">
        <v>0.1</v>
      </c>
      <c r="Q67" s="47"/>
      <c r="R67" s="113"/>
      <c r="S67" s="7" t="s">
        <v>163</v>
      </c>
      <c r="T67" s="6" t="s">
        <v>3285</v>
      </c>
      <c r="U67" s="6" t="s">
        <v>32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3167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3156</v>
      </c>
      <c r="B68" s="3" t="s">
        <v>682</v>
      </c>
      <c r="C68" s="9">
        <v>484477</v>
      </c>
      <c r="D68" s="9" t="s">
        <v>18</v>
      </c>
      <c r="E68" s="9" t="s">
        <v>19</v>
      </c>
      <c r="F68" s="6" t="s">
        <v>684</v>
      </c>
      <c r="G68" s="7" t="e">
        <f t="shared" ca="1" si="0"/>
        <v>#NAME?</v>
      </c>
      <c r="H68" s="8" t="s">
        <v>161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163</v>
      </c>
      <c r="T68" s="6" t="s">
        <v>685</v>
      </c>
      <c r="U68" s="6" t="s">
        <v>209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3167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3156</v>
      </c>
      <c r="B69" s="14" t="s">
        <v>682</v>
      </c>
      <c r="C69" s="9">
        <v>37718</v>
      </c>
      <c r="D69" s="9" t="s">
        <v>18</v>
      </c>
      <c r="E69" s="9" t="s">
        <v>19</v>
      </c>
      <c r="F69" s="9" t="s">
        <v>684</v>
      </c>
      <c r="G69" s="7" t="e">
        <f t="shared" ca="1" si="0"/>
        <v>#NAME?</v>
      </c>
      <c r="H69" s="8" t="s">
        <v>179</v>
      </c>
      <c r="I69" s="26" t="s">
        <v>180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3279</v>
      </c>
      <c r="S69" s="7" t="s">
        <v>163</v>
      </c>
      <c r="T69" s="6" t="s">
        <v>685</v>
      </c>
      <c r="U69" s="6" t="s">
        <v>209</v>
      </c>
      <c r="V69" s="26" t="e">
        <f t="shared" ca="1" si="2"/>
        <v>#NAME?</v>
      </c>
      <c r="W69" s="26"/>
      <c r="X69" s="26"/>
      <c r="Y69" s="6" t="s">
        <v>165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3156</v>
      </c>
      <c r="B70" s="14" t="s">
        <v>3286</v>
      </c>
      <c r="C70" s="9">
        <v>318729</v>
      </c>
      <c r="D70" s="9" t="s">
        <v>3158</v>
      </c>
      <c r="E70" s="9" t="s">
        <v>32</v>
      </c>
      <c r="F70" s="6" t="s">
        <v>3159</v>
      </c>
      <c r="G70" s="7" t="e">
        <f t="shared" ca="1" si="0"/>
        <v>#NAME?</v>
      </c>
      <c r="H70" s="8" t="s">
        <v>161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221</v>
      </c>
      <c r="N70" s="10">
        <v>0.01</v>
      </c>
      <c r="O70" s="9" t="s">
        <v>99</v>
      </c>
      <c r="P70" s="250">
        <v>0.1</v>
      </c>
      <c r="Q70" s="113"/>
      <c r="R70" s="113"/>
      <c r="S70" s="7" t="s">
        <v>163</v>
      </c>
      <c r="T70" s="6" t="s">
        <v>3287</v>
      </c>
      <c r="U70" s="6" t="s">
        <v>32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3167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3156</v>
      </c>
      <c r="B71" s="110" t="s">
        <v>717</v>
      </c>
      <c r="C71" s="9">
        <v>33153</v>
      </c>
      <c r="D71" s="9" t="s">
        <v>18</v>
      </c>
      <c r="E71" s="9" t="s">
        <v>19</v>
      </c>
      <c r="F71" s="9" t="s">
        <v>3206</v>
      </c>
      <c r="G71" s="7" t="e">
        <f t="shared" ca="1" si="0"/>
        <v>#NAME?</v>
      </c>
      <c r="H71" s="8" t="s">
        <v>179</v>
      </c>
      <c r="I71" s="26" t="s">
        <v>180</v>
      </c>
      <c r="J71" s="9" t="str">
        <f t="shared" si="1"/>
        <v>Sim</v>
      </c>
      <c r="K71" s="112">
        <v>44260</v>
      </c>
      <c r="L71" s="6"/>
      <c r="M71" s="6" t="s">
        <v>98</v>
      </c>
      <c r="N71" s="10">
        <v>1.2E-2</v>
      </c>
      <c r="O71" s="9" t="s">
        <v>24</v>
      </c>
      <c r="P71" s="250">
        <v>0</v>
      </c>
      <c r="Q71" s="113" t="s">
        <v>3288</v>
      </c>
      <c r="R71" s="113"/>
      <c r="S71" s="7" t="s">
        <v>163</v>
      </c>
      <c r="T71" s="9" t="s">
        <v>720</v>
      </c>
      <c r="U71" s="6" t="s">
        <v>77</v>
      </c>
      <c r="V71" s="26" t="e">
        <f t="shared" ca="1" si="2"/>
        <v>#NAME?</v>
      </c>
      <c r="W71" s="26"/>
      <c r="X71" s="26"/>
      <c r="Y71" s="6" t="s">
        <v>279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3156</v>
      </c>
      <c r="B72" s="3" t="s">
        <v>721</v>
      </c>
      <c r="C72" s="9">
        <v>474439</v>
      </c>
      <c r="D72" s="9" t="s">
        <v>18</v>
      </c>
      <c r="E72" s="9" t="s">
        <v>19</v>
      </c>
      <c r="F72" s="6" t="s">
        <v>72</v>
      </c>
      <c r="G72" s="7" t="e">
        <f t="shared" ca="1" si="0"/>
        <v>#NAME?</v>
      </c>
      <c r="H72" s="8" t="s">
        <v>179</v>
      </c>
      <c r="I72" s="26" t="s">
        <v>180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3289</v>
      </c>
      <c r="R72" s="30"/>
      <c r="S72" s="7" t="s">
        <v>163</v>
      </c>
      <c r="T72" s="6" t="s">
        <v>723</v>
      </c>
      <c r="U72" s="7" t="s">
        <v>77</v>
      </c>
      <c r="V72" s="26" t="e">
        <f t="shared" ca="1" si="2"/>
        <v>#NAME?</v>
      </c>
      <c r="W72" s="26"/>
      <c r="X72" s="26"/>
      <c r="Y72" s="6" t="s">
        <v>279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3156</v>
      </c>
      <c r="B73" s="3" t="s">
        <v>3290</v>
      </c>
      <c r="C73" s="9">
        <v>424833</v>
      </c>
      <c r="D73" s="9" t="s">
        <v>18</v>
      </c>
      <c r="E73" s="9" t="s">
        <v>19</v>
      </c>
      <c r="F73" s="9" t="s">
        <v>72</v>
      </c>
      <c r="G73" s="7" t="e">
        <f t="shared" ca="1" si="0"/>
        <v>#NAME?</v>
      </c>
      <c r="H73" s="8" t="s">
        <v>170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221</v>
      </c>
      <c r="N73" s="249">
        <v>1.4999999999999999E-2</v>
      </c>
      <c r="O73" s="9" t="s">
        <v>99</v>
      </c>
      <c r="P73" s="250">
        <v>0.1</v>
      </c>
      <c r="Q73" s="30"/>
      <c r="R73" s="30"/>
      <c r="S73" s="7" t="s">
        <v>163</v>
      </c>
      <c r="T73" s="6" t="s">
        <v>727</v>
      </c>
      <c r="U73" s="6" t="s">
        <v>77</v>
      </c>
      <c r="V73" s="26" t="e">
        <f t="shared" ca="1" si="2"/>
        <v>#NAME?</v>
      </c>
      <c r="W73" s="26"/>
      <c r="X73" s="26"/>
      <c r="Y73" s="6" t="s">
        <v>279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3156</v>
      </c>
      <c r="B74" s="14" t="s">
        <v>742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179</v>
      </c>
      <c r="I74" s="26" t="s">
        <v>180</v>
      </c>
      <c r="J74" s="9" t="str">
        <f t="shared" si="1"/>
        <v>Não</v>
      </c>
      <c r="K74" s="112">
        <v>44614</v>
      </c>
      <c r="L74" s="7"/>
      <c r="M74" s="6" t="s">
        <v>98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163</v>
      </c>
      <c r="T74" s="6" t="s">
        <v>744</v>
      </c>
      <c r="U74" s="6" t="s">
        <v>77</v>
      </c>
      <c r="V74" s="26" t="e">
        <f t="shared" ca="1" si="2"/>
        <v>#NAME?</v>
      </c>
      <c r="W74" s="26"/>
      <c r="X74" s="26"/>
      <c r="Y74" s="6" t="s">
        <v>279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3156</v>
      </c>
      <c r="B75" s="3" t="s">
        <v>749</v>
      </c>
      <c r="C75" s="9">
        <v>32208</v>
      </c>
      <c r="D75" s="9" t="s">
        <v>18</v>
      </c>
      <c r="E75" s="9" t="s">
        <v>19</v>
      </c>
      <c r="F75" s="9" t="s">
        <v>72</v>
      </c>
      <c r="G75" s="7" t="e">
        <f t="shared" ca="1" si="0"/>
        <v>#NAME?</v>
      </c>
      <c r="H75" s="8" t="s">
        <v>179</v>
      </c>
      <c r="I75" s="26" t="s">
        <v>180</v>
      </c>
      <c r="J75" s="9" t="str">
        <f t="shared" si="1"/>
        <v>Não</v>
      </c>
      <c r="K75" s="112">
        <v>44273</v>
      </c>
      <c r="L75" s="7"/>
      <c r="M75" s="6" t="s">
        <v>221</v>
      </c>
      <c r="N75" s="10">
        <v>1.4999999999999999E-2</v>
      </c>
      <c r="O75" s="9" t="s">
        <v>99</v>
      </c>
      <c r="P75" s="250">
        <v>0.1</v>
      </c>
      <c r="Q75" s="113"/>
      <c r="R75" s="113"/>
      <c r="S75" s="7" t="s">
        <v>163</v>
      </c>
      <c r="T75" s="6" t="s">
        <v>751</v>
      </c>
      <c r="U75" s="6" t="s">
        <v>77</v>
      </c>
      <c r="V75" s="26" t="e">
        <f t="shared" ca="1" si="2"/>
        <v>#NAME?</v>
      </c>
      <c r="W75" s="26"/>
      <c r="X75" s="26"/>
      <c r="Y75" s="6" t="s">
        <v>279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3156</v>
      </c>
      <c r="B76" s="14" t="s">
        <v>3291</v>
      </c>
      <c r="C76" s="9">
        <v>578989</v>
      </c>
      <c r="D76" s="9" t="s">
        <v>3158</v>
      </c>
      <c r="E76" s="9" t="s">
        <v>32</v>
      </c>
      <c r="F76" s="6" t="s">
        <v>3165</v>
      </c>
      <c r="G76" s="7" t="e">
        <f t="shared" ca="1" si="0"/>
        <v>#NAME?</v>
      </c>
      <c r="H76" s="8" t="s">
        <v>161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281</v>
      </c>
      <c r="N76" s="10">
        <v>0.02</v>
      </c>
      <c r="O76" s="9" t="s">
        <v>201</v>
      </c>
      <c r="P76" s="250">
        <v>0.2</v>
      </c>
      <c r="Q76" s="113"/>
      <c r="R76" s="113"/>
      <c r="S76" s="7" t="s">
        <v>163</v>
      </c>
      <c r="T76" s="6" t="s">
        <v>3292</v>
      </c>
      <c r="U76" s="6" t="s">
        <v>32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3167</v>
      </c>
      <c r="BH76" s="115">
        <v>0</v>
      </c>
      <c r="BI76" s="115" t="s">
        <v>3167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3156</v>
      </c>
      <c r="B77" s="14" t="s">
        <v>3291</v>
      </c>
      <c r="C77" s="9">
        <v>80764</v>
      </c>
      <c r="D77" s="9" t="s">
        <v>3158</v>
      </c>
      <c r="E77" s="9" t="s">
        <v>32</v>
      </c>
      <c r="F77" s="6" t="s">
        <v>3165</v>
      </c>
      <c r="G77" s="7" t="e">
        <f t="shared" ca="1" si="0"/>
        <v>#NAME?</v>
      </c>
      <c r="H77" s="8" t="s">
        <v>161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98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163</v>
      </c>
      <c r="T77" s="6" t="s">
        <v>3292</v>
      </c>
      <c r="U77" s="6" t="s">
        <v>32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3167</v>
      </c>
      <c r="BH77" s="115">
        <v>0</v>
      </c>
      <c r="BI77" s="115" t="s">
        <v>3167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3156</v>
      </c>
      <c r="B78" s="3" t="s">
        <v>3293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179</v>
      </c>
      <c r="I78" s="26" t="s">
        <v>180</v>
      </c>
      <c r="J78" s="9" t="str">
        <f t="shared" si="1"/>
        <v>Não</v>
      </c>
      <c r="K78" s="27">
        <v>44364</v>
      </c>
      <c r="L78" s="6"/>
      <c r="M78" s="6" t="s">
        <v>98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163</v>
      </c>
      <c r="T78" s="6" t="s">
        <v>768</v>
      </c>
      <c r="U78" s="6" t="s">
        <v>77</v>
      </c>
      <c r="V78" s="26" t="e">
        <f t="shared" ca="1" si="2"/>
        <v>#NAME?</v>
      </c>
      <c r="W78" s="26"/>
      <c r="X78" s="26"/>
      <c r="Y78" s="6" t="s">
        <v>279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3156</v>
      </c>
      <c r="B79" s="14" t="s">
        <v>3294</v>
      </c>
      <c r="C79" s="9">
        <v>325711</v>
      </c>
      <c r="D79" s="9" t="s">
        <v>3158</v>
      </c>
      <c r="E79" s="9" t="s">
        <v>32</v>
      </c>
      <c r="F79" s="6" t="s">
        <v>3159</v>
      </c>
      <c r="G79" s="7" t="e">
        <f t="shared" ca="1" si="0"/>
        <v>#NAME?</v>
      </c>
      <c r="H79" s="8" t="s">
        <v>161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281</v>
      </c>
      <c r="N79" s="10">
        <v>2.5000000000000001E-2</v>
      </c>
      <c r="O79" s="9" t="s">
        <v>201</v>
      </c>
      <c r="P79" s="250">
        <v>0.2</v>
      </c>
      <c r="Q79" s="113"/>
      <c r="R79" s="113"/>
      <c r="S79" s="7" t="s">
        <v>163</v>
      </c>
      <c r="T79" s="6" t="s">
        <v>3295</v>
      </c>
      <c r="U79" s="6" t="s">
        <v>32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3167</v>
      </c>
      <c r="BH79" s="115">
        <v>0</v>
      </c>
      <c r="BI79" s="115" t="s">
        <v>3167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3156</v>
      </c>
      <c r="B80" s="14" t="s">
        <v>3294</v>
      </c>
      <c r="C80" s="9">
        <v>33186</v>
      </c>
      <c r="D80" s="9" t="s">
        <v>3158</v>
      </c>
      <c r="E80" s="9" t="s">
        <v>32</v>
      </c>
      <c r="F80" s="6" t="s">
        <v>3159</v>
      </c>
      <c r="G80" s="7" t="e">
        <f t="shared" ca="1" si="0"/>
        <v>#NAME?</v>
      </c>
      <c r="H80" s="8" t="s">
        <v>161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221</v>
      </c>
      <c r="N80" s="10">
        <v>0.01</v>
      </c>
      <c r="O80" s="9" t="s">
        <v>99</v>
      </c>
      <c r="P80" s="250">
        <v>0.1</v>
      </c>
      <c r="Q80" s="113"/>
      <c r="R80" s="113"/>
      <c r="S80" s="7" t="s">
        <v>163</v>
      </c>
      <c r="T80" s="6" t="s">
        <v>3295</v>
      </c>
      <c r="U80" s="6" t="s">
        <v>32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3167</v>
      </c>
      <c r="BH80" s="115">
        <v>0</v>
      </c>
      <c r="BI80" s="115" t="s">
        <v>3167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3156</v>
      </c>
      <c r="B81" s="3" t="s">
        <v>3296</v>
      </c>
      <c r="C81" s="9">
        <v>441042</v>
      </c>
      <c r="D81" s="9" t="s">
        <v>18</v>
      </c>
      <c r="E81" s="9" t="s">
        <v>19</v>
      </c>
      <c r="F81" s="6" t="s">
        <v>72</v>
      </c>
      <c r="G81" s="7" t="e">
        <f t="shared" ca="1" si="0"/>
        <v>#NAME?</v>
      </c>
      <c r="H81" s="8" t="s">
        <v>179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3297</v>
      </c>
      <c r="S81" s="7" t="s">
        <v>163</v>
      </c>
      <c r="T81" s="6" t="s">
        <v>3298</v>
      </c>
      <c r="U81" s="6" t="s">
        <v>77</v>
      </c>
      <c r="V81" s="26" t="e">
        <f t="shared" ca="1" si="2"/>
        <v>#NAME?</v>
      </c>
      <c r="W81" s="26"/>
      <c r="X81" s="26"/>
      <c r="Y81" s="6" t="s">
        <v>279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3156</v>
      </c>
      <c r="B82" s="3" t="s">
        <v>3299</v>
      </c>
      <c r="C82" s="9">
        <v>37885</v>
      </c>
      <c r="D82" s="9" t="s">
        <v>3158</v>
      </c>
      <c r="E82" s="9" t="s">
        <v>32</v>
      </c>
      <c r="F82" s="6" t="s">
        <v>3159</v>
      </c>
      <c r="G82" s="7" t="e">
        <f t="shared" ca="1" si="0"/>
        <v>#NAME?</v>
      </c>
      <c r="H82" s="8" t="s">
        <v>161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221</v>
      </c>
      <c r="N82" s="10">
        <v>1.4999999999999999E-2</v>
      </c>
      <c r="O82" s="9" t="s">
        <v>99</v>
      </c>
      <c r="P82" s="250">
        <v>0.1</v>
      </c>
      <c r="Q82" s="113"/>
      <c r="R82" s="113"/>
      <c r="S82" s="7" t="s">
        <v>163</v>
      </c>
      <c r="T82" s="6" t="s">
        <v>3300</v>
      </c>
      <c r="U82" s="6" t="s">
        <v>32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3167</v>
      </c>
      <c r="BH82" s="115">
        <v>0</v>
      </c>
      <c r="BI82" s="115" t="s">
        <v>3167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3156</v>
      </c>
      <c r="B83" s="3" t="s">
        <v>3301</v>
      </c>
      <c r="C83" s="9">
        <v>32368</v>
      </c>
      <c r="D83" s="9" t="s">
        <v>3158</v>
      </c>
      <c r="E83" s="9" t="s">
        <v>32</v>
      </c>
      <c r="F83" s="6" t="s">
        <v>3159</v>
      </c>
      <c r="G83" s="7" t="e">
        <f t="shared" ca="1" si="0"/>
        <v>#NAME?</v>
      </c>
      <c r="H83" s="8" t="s">
        <v>161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98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163</v>
      </c>
      <c r="T83" s="6" t="s">
        <v>3302</v>
      </c>
      <c r="U83" s="6" t="s">
        <v>32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3167</v>
      </c>
      <c r="BH83" s="115">
        <v>0</v>
      </c>
      <c r="BI83" s="115" t="s">
        <v>3167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3156</v>
      </c>
      <c r="B84" s="3" t="s">
        <v>812</v>
      </c>
      <c r="C84" s="9">
        <v>455761</v>
      </c>
      <c r="D84" s="9" t="s">
        <v>18</v>
      </c>
      <c r="E84" s="9" t="s">
        <v>19</v>
      </c>
      <c r="F84" s="6" t="s">
        <v>72</v>
      </c>
      <c r="G84" s="7" t="e">
        <f t="shared" ca="1" si="0"/>
        <v>#NAME?</v>
      </c>
      <c r="H84" s="8" t="s">
        <v>179</v>
      </c>
      <c r="I84" s="26" t="s">
        <v>180</v>
      </c>
      <c r="J84" s="9" t="str">
        <f t="shared" si="1"/>
        <v>Não</v>
      </c>
      <c r="K84" s="248">
        <v>44383</v>
      </c>
      <c r="L84" s="6"/>
      <c r="M84" s="6" t="s">
        <v>98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163</v>
      </c>
      <c r="T84" s="6" t="s">
        <v>3303</v>
      </c>
      <c r="U84" s="6" t="s">
        <v>77</v>
      </c>
      <c r="V84" s="26" t="e">
        <f t="shared" ca="1" si="2"/>
        <v>#NAME?</v>
      </c>
      <c r="W84" s="26"/>
      <c r="X84" s="26"/>
      <c r="Y84" s="6" t="s">
        <v>279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3156</v>
      </c>
      <c r="B85" s="3" t="s">
        <v>812</v>
      </c>
      <c r="C85" s="9">
        <v>362237</v>
      </c>
      <c r="D85" s="9" t="s">
        <v>18</v>
      </c>
      <c r="E85" s="9" t="s">
        <v>19</v>
      </c>
      <c r="F85" s="6" t="s">
        <v>72</v>
      </c>
      <c r="G85" s="7" t="e">
        <f t="shared" ca="1" si="0"/>
        <v>#NAME?</v>
      </c>
      <c r="H85" s="8" t="s">
        <v>179</v>
      </c>
      <c r="I85" s="26" t="s">
        <v>180</v>
      </c>
      <c r="J85" s="9" t="str">
        <f t="shared" si="1"/>
        <v>Não</v>
      </c>
      <c r="K85" s="112">
        <v>44860</v>
      </c>
      <c r="L85" s="6"/>
      <c r="M85" s="6" t="s">
        <v>284</v>
      </c>
      <c r="N85" s="10">
        <v>8.0000000000000002E-3</v>
      </c>
      <c r="O85" s="9" t="s">
        <v>285</v>
      </c>
      <c r="P85" s="250">
        <v>0.1</v>
      </c>
      <c r="Q85" s="30"/>
      <c r="R85" s="271"/>
      <c r="S85" s="7" t="s">
        <v>163</v>
      </c>
      <c r="T85" s="6" t="s">
        <v>815</v>
      </c>
      <c r="U85" s="6" t="s">
        <v>77</v>
      </c>
      <c r="V85" s="26" t="e">
        <f t="shared" ca="1" si="2"/>
        <v>#NAME?</v>
      </c>
      <c r="W85" s="26"/>
      <c r="X85" s="26"/>
      <c r="Y85" s="6" t="s">
        <v>279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3156</v>
      </c>
      <c r="B86" s="3" t="s">
        <v>821</v>
      </c>
      <c r="C86" s="9">
        <v>36371</v>
      </c>
      <c r="D86" s="9" t="s">
        <v>18</v>
      </c>
      <c r="E86" s="9" t="s">
        <v>19</v>
      </c>
      <c r="F86" s="9" t="s">
        <v>72</v>
      </c>
      <c r="G86" s="7" t="e">
        <f t="shared" ca="1" si="0"/>
        <v>#NAME?</v>
      </c>
      <c r="H86" s="8" t="s">
        <v>179</v>
      </c>
      <c r="I86" s="26" t="s">
        <v>180</v>
      </c>
      <c r="J86" s="9" t="str">
        <f t="shared" si="1"/>
        <v>Sim</v>
      </c>
      <c r="K86" s="112">
        <v>44280</v>
      </c>
      <c r="L86" s="6"/>
      <c r="M86" s="6" t="s">
        <v>221</v>
      </c>
      <c r="N86" s="10">
        <v>1.4999999999999999E-2</v>
      </c>
      <c r="O86" s="9" t="s">
        <v>99</v>
      </c>
      <c r="P86" s="250">
        <v>0.1</v>
      </c>
      <c r="Q86" s="30" t="s">
        <v>3304</v>
      </c>
      <c r="R86" s="271"/>
      <c r="S86" s="7" t="s">
        <v>163</v>
      </c>
      <c r="T86" s="6" t="s">
        <v>823</v>
      </c>
      <c r="U86" s="6" t="s">
        <v>77</v>
      </c>
      <c r="V86" s="26" t="e">
        <f t="shared" ca="1" si="2"/>
        <v>#NAME?</v>
      </c>
      <c r="W86" s="26"/>
      <c r="X86" s="26"/>
      <c r="Y86" s="6" t="s">
        <v>279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3156</v>
      </c>
      <c r="B87" s="14" t="s">
        <v>821</v>
      </c>
      <c r="C87" s="9">
        <v>560488</v>
      </c>
      <c r="D87" s="9" t="s">
        <v>18</v>
      </c>
      <c r="E87" s="9" t="s">
        <v>19</v>
      </c>
      <c r="F87" s="9" t="s">
        <v>72</v>
      </c>
      <c r="G87" s="7" t="e">
        <f t="shared" ca="1" si="0"/>
        <v>#NAME?</v>
      </c>
      <c r="H87" s="8" t="s">
        <v>179</v>
      </c>
      <c r="I87" s="26" t="s">
        <v>180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163</v>
      </c>
      <c r="T87" s="6" t="s">
        <v>823</v>
      </c>
      <c r="U87" s="6" t="s">
        <v>77</v>
      </c>
      <c r="V87" s="26" t="e">
        <f t="shared" ca="1" si="2"/>
        <v>#NAME?</v>
      </c>
      <c r="W87" s="26"/>
      <c r="X87" s="26"/>
      <c r="Y87" s="6" t="s">
        <v>279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3156</v>
      </c>
      <c r="B88" s="39" t="s">
        <v>3305</v>
      </c>
      <c r="C88" s="9">
        <v>266130</v>
      </c>
      <c r="D88" s="9" t="s">
        <v>18</v>
      </c>
      <c r="E88" s="9" t="s">
        <v>32</v>
      </c>
      <c r="F88" s="9" t="s">
        <v>3306</v>
      </c>
      <c r="G88" s="7" t="e">
        <f t="shared" ca="1" si="0"/>
        <v>#NAME?</v>
      </c>
      <c r="H88" s="8" t="s">
        <v>179</v>
      </c>
      <c r="I88" s="26" t="s">
        <v>180</v>
      </c>
      <c r="J88" s="9" t="str">
        <f t="shared" si="1"/>
        <v>Não</v>
      </c>
      <c r="K88" s="254">
        <v>43416</v>
      </c>
      <c r="L88" s="6"/>
      <c r="M88" s="6" t="s">
        <v>281</v>
      </c>
      <c r="N88" s="249">
        <v>0.03</v>
      </c>
      <c r="O88" s="9" t="s">
        <v>201</v>
      </c>
      <c r="P88" s="250">
        <v>0.2</v>
      </c>
      <c r="Q88" s="113"/>
      <c r="R88" s="113"/>
      <c r="S88" s="7" t="s">
        <v>207</v>
      </c>
      <c r="T88" s="9" t="s">
        <v>3307</v>
      </c>
      <c r="U88" s="6" t="s">
        <v>209</v>
      </c>
      <c r="V88" s="26" t="e">
        <f t="shared" ca="1" si="2"/>
        <v>#NAME?</v>
      </c>
      <c r="W88" s="26"/>
      <c r="X88" s="26"/>
      <c r="Y88" s="6" t="s">
        <v>279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3167</v>
      </c>
      <c r="BH88" s="253">
        <v>0</v>
      </c>
      <c r="BI88" s="253" t="s">
        <v>3167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3156</v>
      </c>
      <c r="B89" s="3" t="s">
        <v>3308</v>
      </c>
      <c r="C89" s="9">
        <v>452899</v>
      </c>
      <c r="D89" s="9" t="s">
        <v>18</v>
      </c>
      <c r="E89" s="9" t="s">
        <v>19</v>
      </c>
      <c r="F89" s="6" t="s">
        <v>72</v>
      </c>
      <c r="G89" s="7" t="e">
        <f t="shared" ca="1" si="0"/>
        <v>#NAME?</v>
      </c>
      <c r="H89" s="8" t="s">
        <v>161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281</v>
      </c>
      <c r="N89" s="10">
        <v>2.5000000000000001E-2</v>
      </c>
      <c r="O89" s="9" t="s">
        <v>201</v>
      </c>
      <c r="P89" s="250">
        <v>0.2</v>
      </c>
      <c r="Q89" s="113"/>
      <c r="R89" s="113"/>
      <c r="S89" s="7" t="s">
        <v>163</v>
      </c>
      <c r="T89" s="6" t="s">
        <v>3309</v>
      </c>
      <c r="U89" s="6" t="s">
        <v>77</v>
      </c>
      <c r="V89" s="26" t="e">
        <f t="shared" ca="1" si="2"/>
        <v>#NAME?</v>
      </c>
      <c r="W89" s="26"/>
      <c r="X89" s="26"/>
      <c r="Y89" s="6" t="s">
        <v>279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3167</v>
      </c>
      <c r="BH89" s="115">
        <v>0</v>
      </c>
      <c r="BI89" s="115" t="s">
        <v>3167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3156</v>
      </c>
      <c r="B90" s="14" t="s">
        <v>3310</v>
      </c>
      <c r="C90" s="9">
        <v>467488</v>
      </c>
      <c r="D90" s="9" t="s">
        <v>3158</v>
      </c>
      <c r="E90" s="9" t="s">
        <v>32</v>
      </c>
      <c r="F90" s="6" t="s">
        <v>3158</v>
      </c>
      <c r="G90" s="7" t="e">
        <f t="shared" ca="1" si="0"/>
        <v>#NAME?</v>
      </c>
      <c r="H90" s="8" t="s">
        <v>161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221</v>
      </c>
      <c r="N90" s="10">
        <v>1.4999999999999999E-2</v>
      </c>
      <c r="O90" s="9" t="s">
        <v>99</v>
      </c>
      <c r="P90" s="250">
        <v>0.1</v>
      </c>
      <c r="Q90" s="113"/>
      <c r="R90" s="113"/>
      <c r="S90" s="7" t="s">
        <v>207</v>
      </c>
      <c r="T90" s="6" t="s">
        <v>3311</v>
      </c>
      <c r="U90" s="6" t="s">
        <v>32</v>
      </c>
      <c r="V90" s="26" t="e">
        <f t="shared" ca="1" si="2"/>
        <v>#NAME?</v>
      </c>
      <c r="W90" s="26"/>
      <c r="X90" s="26"/>
      <c r="Y90" s="6" t="s">
        <v>279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3167</v>
      </c>
      <c r="BH90" s="115">
        <v>0</v>
      </c>
      <c r="BI90" s="115" t="s">
        <v>3167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3156</v>
      </c>
      <c r="B91" s="14" t="s">
        <v>3312</v>
      </c>
      <c r="C91" s="9">
        <v>467483</v>
      </c>
      <c r="D91" s="9" t="s">
        <v>3158</v>
      </c>
      <c r="E91" s="9" t="s">
        <v>32</v>
      </c>
      <c r="F91" s="6" t="s">
        <v>3158</v>
      </c>
      <c r="G91" s="7" t="e">
        <f t="shared" ca="1" si="0"/>
        <v>#NAME?</v>
      </c>
      <c r="H91" s="8" t="s">
        <v>161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221</v>
      </c>
      <c r="N91" s="10">
        <v>1.4999999999999999E-2</v>
      </c>
      <c r="O91" s="9" t="s">
        <v>99</v>
      </c>
      <c r="P91" s="250">
        <v>0.1</v>
      </c>
      <c r="Q91" s="113"/>
      <c r="R91" s="113"/>
      <c r="S91" s="7" t="s">
        <v>207</v>
      </c>
      <c r="T91" s="6" t="s">
        <v>3313</v>
      </c>
      <c r="U91" s="6" t="s">
        <v>32</v>
      </c>
      <c r="V91" s="26" t="e">
        <f t="shared" ca="1" si="2"/>
        <v>#NAME?</v>
      </c>
      <c r="W91" s="26"/>
      <c r="X91" s="26"/>
      <c r="Y91" s="6" t="s">
        <v>279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3167</v>
      </c>
      <c r="BH91" s="115">
        <v>0</v>
      </c>
      <c r="BI91" s="115" t="s">
        <v>3167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3156</v>
      </c>
      <c r="B92" s="14" t="s">
        <v>3314</v>
      </c>
      <c r="C92" s="9">
        <v>32091</v>
      </c>
      <c r="D92" s="9" t="s">
        <v>18</v>
      </c>
      <c r="E92" s="9" t="s">
        <v>19</v>
      </c>
      <c r="F92" s="6" t="s">
        <v>72</v>
      </c>
      <c r="G92" s="7" t="e">
        <f t="shared" ca="1" si="0"/>
        <v>#NAME?</v>
      </c>
      <c r="H92" s="8" t="s">
        <v>161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221</v>
      </c>
      <c r="N92" s="10">
        <v>1.4999999999999999E-2</v>
      </c>
      <c r="O92" s="9" t="s">
        <v>99</v>
      </c>
      <c r="P92" s="250">
        <v>0.1</v>
      </c>
      <c r="Q92" s="30"/>
      <c r="R92" s="30"/>
      <c r="S92" s="7" t="s">
        <v>163</v>
      </c>
      <c r="T92" s="6" t="s">
        <v>3315</v>
      </c>
      <c r="U92" s="6" t="s">
        <v>77</v>
      </c>
      <c r="V92" s="26" t="e">
        <f t="shared" ca="1" si="2"/>
        <v>#NAME?</v>
      </c>
      <c r="W92" s="26"/>
      <c r="X92" s="26"/>
      <c r="Y92" s="6" t="s">
        <v>279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3167</v>
      </c>
      <c r="BH92" s="115">
        <v>0</v>
      </c>
      <c r="BI92" s="115" t="s">
        <v>3167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3156</v>
      </c>
      <c r="B93" s="14" t="s">
        <v>3316</v>
      </c>
      <c r="C93" s="9">
        <v>86633</v>
      </c>
      <c r="D93" s="9" t="s">
        <v>3224</v>
      </c>
      <c r="E93" s="9" t="s">
        <v>32</v>
      </c>
      <c r="F93" s="6" t="s">
        <v>3224</v>
      </c>
      <c r="G93" s="7" t="e">
        <f t="shared" ca="1" si="0"/>
        <v>#NAME?</v>
      </c>
      <c r="H93" s="8" t="s">
        <v>161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281</v>
      </c>
      <c r="N93" s="10">
        <v>0.01</v>
      </c>
      <c r="O93" s="9" t="s">
        <v>24</v>
      </c>
      <c r="P93" s="250">
        <v>0</v>
      </c>
      <c r="R93" s="113" t="s">
        <v>3317</v>
      </c>
      <c r="S93" s="7" t="s">
        <v>163</v>
      </c>
      <c r="T93" s="6" t="s">
        <v>3318</v>
      </c>
      <c r="U93" s="6" t="s">
        <v>32</v>
      </c>
      <c r="V93" s="26" t="e">
        <f t="shared" ca="1" si="2"/>
        <v>#NAME?</v>
      </c>
      <c r="W93" s="26"/>
      <c r="X93" s="26"/>
      <c r="Y93" s="6" t="s">
        <v>279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3156</v>
      </c>
      <c r="B94" s="3" t="s">
        <v>3319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161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521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207</v>
      </c>
      <c r="T94" s="6" t="s">
        <v>3320</v>
      </c>
      <c r="U94" s="6" t="s">
        <v>77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3167</v>
      </c>
      <c r="BH94" s="115">
        <v>0</v>
      </c>
      <c r="BI94" s="115" t="s">
        <v>3167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3156</v>
      </c>
      <c r="B95" s="3" t="s">
        <v>3321</v>
      </c>
      <c r="C95" s="9">
        <v>435801</v>
      </c>
      <c r="D95" s="9" t="s">
        <v>18</v>
      </c>
      <c r="E95" s="9" t="s">
        <v>32</v>
      </c>
      <c r="F95" s="9" t="s">
        <v>189</v>
      </c>
      <c r="G95" s="7" t="e">
        <f t="shared" ca="1" si="0"/>
        <v>#NAME?</v>
      </c>
      <c r="H95" s="8" t="s">
        <v>170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98</v>
      </c>
      <c r="N95" s="249">
        <v>0.01</v>
      </c>
      <c r="O95" s="9" t="s">
        <v>24</v>
      </c>
      <c r="P95" s="250">
        <v>0</v>
      </c>
      <c r="Q95" s="113" t="s">
        <v>3322</v>
      </c>
      <c r="R95" s="113" t="s">
        <v>3323</v>
      </c>
      <c r="S95" s="7" t="s">
        <v>163</v>
      </c>
      <c r="T95" s="6" t="s">
        <v>3324</v>
      </c>
      <c r="U95" s="6" t="s">
        <v>32</v>
      </c>
      <c r="V95" s="26" t="e">
        <f t="shared" ca="1" si="2"/>
        <v>#NAME?</v>
      </c>
      <c r="W95" s="26"/>
      <c r="X95" s="26"/>
      <c r="Y95" s="6" t="s">
        <v>279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3156</v>
      </c>
      <c r="B96" s="3" t="s">
        <v>3325</v>
      </c>
      <c r="C96" s="9">
        <v>363494</v>
      </c>
      <c r="D96" s="9" t="s">
        <v>18</v>
      </c>
      <c r="E96" s="9" t="s">
        <v>19</v>
      </c>
      <c r="F96" s="6" t="s">
        <v>72</v>
      </c>
      <c r="G96" s="7" t="e">
        <f t="shared" ca="1" si="0"/>
        <v>#NAME?</v>
      </c>
      <c r="H96" s="8" t="s">
        <v>179</v>
      </c>
      <c r="I96" s="26" t="s">
        <v>180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3326</v>
      </c>
      <c r="S96" s="7" t="s">
        <v>163</v>
      </c>
      <c r="T96" s="6" t="s">
        <v>3327</v>
      </c>
      <c r="U96" s="6" t="s">
        <v>77</v>
      </c>
      <c r="V96" s="26" t="e">
        <f t="shared" ca="1" si="2"/>
        <v>#NAME?</v>
      </c>
      <c r="W96" s="26"/>
      <c r="X96" s="26"/>
      <c r="Y96" s="6" t="s">
        <v>279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3156</v>
      </c>
      <c r="B97" s="3" t="s">
        <v>916</v>
      </c>
      <c r="C97" s="9">
        <v>79850</v>
      </c>
      <c r="D97" s="9" t="s">
        <v>18</v>
      </c>
      <c r="E97" s="9" t="s">
        <v>19</v>
      </c>
      <c r="F97" s="9" t="s">
        <v>3206</v>
      </c>
      <c r="G97" s="7" t="e">
        <f t="shared" ca="1" si="0"/>
        <v>#NAME?</v>
      </c>
      <c r="H97" s="8" t="s">
        <v>179</v>
      </c>
      <c r="I97" s="26" t="s">
        <v>180</v>
      </c>
      <c r="J97" s="9" t="str">
        <f t="shared" si="3"/>
        <v>Não</v>
      </c>
      <c r="K97" s="248">
        <v>44299</v>
      </c>
      <c r="L97" s="6"/>
      <c r="M97" s="6" t="s">
        <v>221</v>
      </c>
      <c r="N97" s="10">
        <v>1.4999999999999999E-2</v>
      </c>
      <c r="O97" s="9" t="s">
        <v>99</v>
      </c>
      <c r="P97" s="250">
        <v>0.1</v>
      </c>
      <c r="Q97" s="47"/>
      <c r="R97" s="113" t="s">
        <v>3328</v>
      </c>
      <c r="S97" s="7" t="s">
        <v>163</v>
      </c>
      <c r="T97" s="6" t="s">
        <v>918</v>
      </c>
      <c r="U97" s="6" t="s">
        <v>77</v>
      </c>
      <c r="V97" s="26" t="e">
        <f t="shared" ca="1" si="2"/>
        <v>#NAME?</v>
      </c>
      <c r="W97" s="26"/>
      <c r="X97" s="26"/>
      <c r="Y97" s="6" t="s">
        <v>279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3156</v>
      </c>
      <c r="B98" s="3" t="s">
        <v>3329</v>
      </c>
      <c r="C98" s="9">
        <v>449049</v>
      </c>
      <c r="D98" s="9" t="s">
        <v>3158</v>
      </c>
      <c r="E98" s="9" t="s">
        <v>32</v>
      </c>
      <c r="F98" s="9" t="s">
        <v>3159</v>
      </c>
      <c r="G98" s="7" t="e">
        <f t="shared" ca="1" si="0"/>
        <v>#NAME?</v>
      </c>
      <c r="H98" s="8" t="s">
        <v>179</v>
      </c>
      <c r="I98" s="26" t="s">
        <v>180</v>
      </c>
      <c r="J98" s="9" t="str">
        <f t="shared" si="3"/>
        <v>Não</v>
      </c>
      <c r="K98" s="248">
        <v>43895</v>
      </c>
      <c r="L98" s="6"/>
      <c r="M98" s="6" t="s">
        <v>98</v>
      </c>
      <c r="N98" s="10">
        <v>1.2E-2</v>
      </c>
      <c r="O98" s="9" t="s">
        <v>24</v>
      </c>
      <c r="P98" s="250">
        <v>0</v>
      </c>
      <c r="Q98" s="113"/>
      <c r="R98" s="113" t="s">
        <v>3330</v>
      </c>
      <c r="S98" s="7" t="s">
        <v>163</v>
      </c>
      <c r="T98" s="6" t="s">
        <v>3331</v>
      </c>
      <c r="U98" s="6" t="s">
        <v>32</v>
      </c>
      <c r="V98" s="26" t="e">
        <f t="shared" ca="1" si="2"/>
        <v>#NAME?</v>
      </c>
      <c r="W98" s="26"/>
      <c r="X98" s="26"/>
      <c r="Y98" s="6" t="s">
        <v>279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3156</v>
      </c>
      <c r="B99" s="3" t="s">
        <v>3332</v>
      </c>
      <c r="C99" s="9">
        <v>438733</v>
      </c>
      <c r="D99" s="9" t="s">
        <v>3158</v>
      </c>
      <c r="E99" s="9" t="s">
        <v>32</v>
      </c>
      <c r="F99" s="6" t="s">
        <v>3165</v>
      </c>
      <c r="G99" s="7" t="e">
        <f t="shared" ca="1" si="0"/>
        <v>#NAME?</v>
      </c>
      <c r="H99" s="8" t="s">
        <v>161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221</v>
      </c>
      <c r="N99" s="10">
        <v>1.4999999999999999E-2</v>
      </c>
      <c r="O99" s="9" t="s">
        <v>99</v>
      </c>
      <c r="P99" s="250">
        <v>0.1</v>
      </c>
      <c r="Q99" s="113"/>
      <c r="R99" s="113"/>
      <c r="S99" s="7" t="s">
        <v>163</v>
      </c>
      <c r="T99" s="6" t="s">
        <v>3333</v>
      </c>
      <c r="U99" s="6" t="s">
        <v>42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3167</v>
      </c>
      <c r="BH99" s="115">
        <v>0</v>
      </c>
      <c r="BI99" s="115" t="s">
        <v>3167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3156</v>
      </c>
      <c r="B100" s="3" t="s">
        <v>3334</v>
      </c>
      <c r="C100" s="9">
        <v>338439</v>
      </c>
      <c r="D100" s="9" t="s">
        <v>18</v>
      </c>
      <c r="E100" s="9" t="s">
        <v>32</v>
      </c>
      <c r="F100" s="9" t="s">
        <v>255</v>
      </c>
      <c r="G100" s="7" t="e">
        <f t="shared" ca="1" si="0"/>
        <v>#NAME?</v>
      </c>
      <c r="H100" s="8" t="s">
        <v>179</v>
      </c>
      <c r="I100" s="26" t="s">
        <v>180</v>
      </c>
      <c r="J100" s="9" t="str">
        <f t="shared" si="3"/>
        <v>Não</v>
      </c>
      <c r="K100" s="248">
        <v>43860</v>
      </c>
      <c r="L100" s="6"/>
      <c r="M100" s="6" t="s">
        <v>221</v>
      </c>
      <c r="N100" s="10">
        <v>1.4999999999999999E-2</v>
      </c>
      <c r="O100" s="9" t="s">
        <v>24</v>
      </c>
      <c r="P100" s="250">
        <v>0</v>
      </c>
      <c r="Q100" s="25"/>
      <c r="R100" s="113" t="s">
        <v>3335</v>
      </c>
      <c r="S100" s="7" t="s">
        <v>163</v>
      </c>
      <c r="T100" s="6" t="s">
        <v>3336</v>
      </c>
      <c r="U100" s="6" t="s">
        <v>32</v>
      </c>
      <c r="V100" s="26" t="e">
        <f t="shared" ca="1" si="2"/>
        <v>#NAME?</v>
      </c>
      <c r="W100" s="26"/>
      <c r="X100" s="26"/>
      <c r="Y100" s="6" t="s">
        <v>165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3156</v>
      </c>
      <c r="B101" s="110" t="s">
        <v>937</v>
      </c>
      <c r="C101" s="9">
        <v>36791</v>
      </c>
      <c r="D101" s="9" t="s">
        <v>18</v>
      </c>
      <c r="E101" s="9" t="s">
        <v>19</v>
      </c>
      <c r="F101" s="9" t="s">
        <v>72</v>
      </c>
      <c r="G101" s="7" t="e">
        <f t="shared" ca="1" si="0"/>
        <v>#NAME?</v>
      </c>
      <c r="H101" s="8" t="s">
        <v>179</v>
      </c>
      <c r="I101" s="26" t="s">
        <v>180</v>
      </c>
      <c r="J101" s="9" t="str">
        <f t="shared" si="3"/>
        <v>Não</v>
      </c>
      <c r="K101" s="248">
        <v>44321</v>
      </c>
      <c r="L101" s="6"/>
      <c r="M101" s="6" t="s">
        <v>221</v>
      </c>
      <c r="N101" s="28">
        <v>1.4999999999999999E-2</v>
      </c>
      <c r="O101" s="9" t="s">
        <v>99</v>
      </c>
      <c r="P101" s="250">
        <v>0.1</v>
      </c>
      <c r="Q101" s="30"/>
      <c r="R101" s="30"/>
      <c r="S101" s="7" t="s">
        <v>163</v>
      </c>
      <c r="T101" s="9" t="s">
        <v>939</v>
      </c>
      <c r="U101" s="6" t="s">
        <v>77</v>
      </c>
      <c r="V101" s="26" t="e">
        <f t="shared" ca="1" si="2"/>
        <v>#NAME?</v>
      </c>
      <c r="W101" s="26"/>
      <c r="X101" s="26"/>
      <c r="Y101" s="6" t="s">
        <v>165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3156</v>
      </c>
      <c r="B102" s="3" t="s">
        <v>943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179</v>
      </c>
      <c r="I102" s="26" t="s">
        <v>180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163</v>
      </c>
      <c r="T102" s="6" t="s">
        <v>946</v>
      </c>
      <c r="U102" s="6" t="s">
        <v>77</v>
      </c>
      <c r="V102" s="26" t="e">
        <f t="shared" ca="1" si="2"/>
        <v>#NAME?</v>
      </c>
      <c r="W102" s="26"/>
      <c r="X102" s="26"/>
      <c r="Y102" s="6" t="s">
        <v>279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3156</v>
      </c>
      <c r="B103" s="14" t="s">
        <v>953</v>
      </c>
      <c r="C103" s="9">
        <v>649661</v>
      </c>
      <c r="D103" s="9" t="s">
        <v>18</v>
      </c>
      <c r="E103" s="9" t="s">
        <v>19</v>
      </c>
      <c r="F103" s="9" t="s">
        <v>72</v>
      </c>
      <c r="G103" s="7" t="e">
        <f t="shared" ca="1" si="0"/>
        <v>#NAME?</v>
      </c>
      <c r="H103" s="8" t="s">
        <v>161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98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163</v>
      </c>
      <c r="T103" s="6" t="s">
        <v>956</v>
      </c>
      <c r="U103" s="7" t="s">
        <v>77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3156</v>
      </c>
      <c r="B104" s="14" t="s">
        <v>953</v>
      </c>
      <c r="C104" s="9">
        <v>377958</v>
      </c>
      <c r="D104" s="9" t="s">
        <v>18</v>
      </c>
      <c r="E104" s="9" t="s">
        <v>19</v>
      </c>
      <c r="F104" s="6" t="s">
        <v>3337</v>
      </c>
      <c r="G104" s="7" t="e">
        <f t="shared" ca="1" si="0"/>
        <v>#NAME?</v>
      </c>
      <c r="H104" s="8" t="s">
        <v>161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955</v>
      </c>
      <c r="N104" s="10">
        <v>0.02</v>
      </c>
      <c r="O104" s="9" t="s">
        <v>201</v>
      </c>
      <c r="P104" s="250">
        <v>0.2</v>
      </c>
      <c r="Q104" s="113"/>
      <c r="R104" s="113"/>
      <c r="S104" s="7" t="s">
        <v>163</v>
      </c>
      <c r="T104" s="6" t="s">
        <v>956</v>
      </c>
      <c r="U104" s="6" t="s">
        <v>77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3156</v>
      </c>
      <c r="B105" s="3" t="s">
        <v>3338</v>
      </c>
      <c r="C105" s="9">
        <v>453416</v>
      </c>
      <c r="D105" s="9" t="s">
        <v>3158</v>
      </c>
      <c r="E105" s="9" t="s">
        <v>32</v>
      </c>
      <c r="F105" s="6" t="s">
        <v>3158</v>
      </c>
      <c r="G105" s="7" t="e">
        <f t="shared" ca="1" si="0"/>
        <v>#NAME?</v>
      </c>
      <c r="H105" s="8" t="s">
        <v>161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221</v>
      </c>
      <c r="N105" s="10">
        <v>1.4999999999999999E-2</v>
      </c>
      <c r="O105" s="9" t="s">
        <v>99</v>
      </c>
      <c r="P105" s="250">
        <v>0.1</v>
      </c>
      <c r="Q105" s="113"/>
      <c r="R105" s="113"/>
      <c r="S105" s="7" t="s">
        <v>163</v>
      </c>
      <c r="T105" s="6" t="s">
        <v>3339</v>
      </c>
      <c r="U105" s="6" t="s">
        <v>32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3167</v>
      </c>
      <c r="BH105" s="115">
        <v>0</v>
      </c>
      <c r="BI105" s="115" t="s">
        <v>3167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3156</v>
      </c>
      <c r="B106" s="39" t="s">
        <v>1024</v>
      </c>
      <c r="C106" s="9">
        <v>362767</v>
      </c>
      <c r="D106" s="9" t="s">
        <v>18</v>
      </c>
      <c r="E106" s="9" t="s">
        <v>19</v>
      </c>
      <c r="F106" s="9" t="s">
        <v>72</v>
      </c>
      <c r="G106" s="7" t="e">
        <f t="shared" ca="1" si="0"/>
        <v>#NAME?</v>
      </c>
      <c r="H106" s="8" t="s">
        <v>179</v>
      </c>
      <c r="I106" s="26" t="s">
        <v>180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163</v>
      </c>
      <c r="T106" s="9" t="s">
        <v>1027</v>
      </c>
      <c r="U106" s="6" t="s">
        <v>77</v>
      </c>
      <c r="V106" s="26" t="e">
        <f t="shared" ca="1" si="2"/>
        <v>#NAME?</v>
      </c>
      <c r="W106" s="26"/>
      <c r="X106" s="26"/>
      <c r="Y106" s="6" t="s">
        <v>279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3156</v>
      </c>
      <c r="B107" s="14" t="s">
        <v>1028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179</v>
      </c>
      <c r="I107" s="26" t="s">
        <v>180</v>
      </c>
      <c r="J107" s="9" t="str">
        <f t="shared" si="3"/>
        <v>Não</v>
      </c>
      <c r="K107" s="248">
        <v>44328</v>
      </c>
      <c r="L107" s="7"/>
      <c r="M107" s="6" t="s">
        <v>381</v>
      </c>
      <c r="N107" s="10">
        <v>0.02</v>
      </c>
      <c r="O107" s="9" t="s">
        <v>99</v>
      </c>
      <c r="P107" s="250">
        <v>0.2</v>
      </c>
      <c r="Q107" s="47"/>
      <c r="R107" s="30" t="s">
        <v>3340</v>
      </c>
      <c r="S107" s="7" t="s">
        <v>163</v>
      </c>
      <c r="T107" s="6" t="s">
        <v>1030</v>
      </c>
      <c r="U107" s="6" t="s">
        <v>77</v>
      </c>
      <c r="V107" s="26" t="e">
        <f t="shared" ca="1" si="2"/>
        <v>#NAME?</v>
      </c>
      <c r="W107" s="26"/>
      <c r="X107" s="26"/>
      <c r="Y107" s="6" t="s">
        <v>165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3156</v>
      </c>
      <c r="B108" s="14" t="s">
        <v>3341</v>
      </c>
      <c r="C108" s="9">
        <v>35124</v>
      </c>
      <c r="D108" s="9" t="s">
        <v>18</v>
      </c>
      <c r="E108" s="9" t="s">
        <v>19</v>
      </c>
      <c r="F108" s="9" t="s">
        <v>72</v>
      </c>
      <c r="G108" s="7" t="e">
        <f t="shared" ca="1" si="0"/>
        <v>#NAME?</v>
      </c>
      <c r="H108" s="8" t="s">
        <v>161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221</v>
      </c>
      <c r="N108" s="10">
        <v>1.4999999999999999E-2</v>
      </c>
      <c r="O108" s="9" t="s">
        <v>99</v>
      </c>
      <c r="P108" s="250">
        <v>0.1</v>
      </c>
      <c r="Q108" s="47"/>
      <c r="R108" s="251"/>
      <c r="S108" s="7" t="s">
        <v>163</v>
      </c>
      <c r="T108" s="6" t="s">
        <v>3342</v>
      </c>
      <c r="U108" s="6" t="s">
        <v>77</v>
      </c>
      <c r="V108" s="26" t="e">
        <f t="shared" ca="1" si="2"/>
        <v>#NAME?</v>
      </c>
      <c r="W108" s="26"/>
      <c r="X108" s="26"/>
      <c r="Y108" s="6" t="s">
        <v>279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3156</v>
      </c>
      <c r="B109" s="39" t="s">
        <v>3343</v>
      </c>
      <c r="C109" s="9">
        <v>446581</v>
      </c>
      <c r="D109" s="9" t="s">
        <v>18</v>
      </c>
      <c r="E109" s="9" t="s">
        <v>32</v>
      </c>
      <c r="F109" s="9" t="s">
        <v>220</v>
      </c>
      <c r="G109" s="7" t="e">
        <f t="shared" ca="1" si="0"/>
        <v>#NAME?</v>
      </c>
      <c r="H109" s="8" t="s">
        <v>161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98</v>
      </c>
      <c r="N109" s="10">
        <v>1.2E-2</v>
      </c>
      <c r="O109" s="9" t="s">
        <v>24</v>
      </c>
      <c r="P109" s="250">
        <v>0</v>
      </c>
      <c r="Q109" s="113" t="s">
        <v>3344</v>
      </c>
      <c r="R109" s="113" t="s">
        <v>3345</v>
      </c>
      <c r="S109" s="7" t="s">
        <v>163</v>
      </c>
      <c r="T109" s="9" t="s">
        <v>3346</v>
      </c>
      <c r="U109" s="9" t="s">
        <v>32</v>
      </c>
      <c r="V109" s="26" t="e">
        <f t="shared" ca="1" si="2"/>
        <v>#NAME?</v>
      </c>
      <c r="W109" s="26"/>
      <c r="X109" s="26"/>
      <c r="Y109" s="6" t="s">
        <v>279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3156</v>
      </c>
      <c r="B110" s="39" t="s">
        <v>3347</v>
      </c>
      <c r="C110" s="9">
        <v>295437</v>
      </c>
      <c r="D110" s="9" t="s">
        <v>18</v>
      </c>
      <c r="E110" s="9" t="s">
        <v>32</v>
      </c>
      <c r="F110" s="9" t="s">
        <v>220</v>
      </c>
      <c r="G110" s="7" t="e">
        <f t="shared" ca="1" si="0"/>
        <v>#NAME?</v>
      </c>
      <c r="H110" s="8" t="s">
        <v>179</v>
      </c>
      <c r="I110" s="26" t="s">
        <v>180</v>
      </c>
      <c r="J110" s="9" t="str">
        <f t="shared" si="3"/>
        <v>Não</v>
      </c>
      <c r="K110" s="254">
        <v>43398</v>
      </c>
      <c r="L110" s="6"/>
      <c r="M110" s="6" t="s">
        <v>281</v>
      </c>
      <c r="N110" s="249">
        <v>1.7999999999999999E-2</v>
      </c>
      <c r="O110" s="9" t="s">
        <v>201</v>
      </c>
      <c r="P110" s="250">
        <v>0.2</v>
      </c>
      <c r="Q110" s="113"/>
      <c r="R110" s="113"/>
      <c r="S110" s="7" t="s">
        <v>163</v>
      </c>
      <c r="T110" s="9" t="s">
        <v>3348</v>
      </c>
      <c r="U110" s="6" t="s">
        <v>32</v>
      </c>
      <c r="V110" s="26" t="e">
        <f t="shared" ca="1" si="2"/>
        <v>#NAME?</v>
      </c>
      <c r="W110" s="26"/>
      <c r="X110" s="26"/>
      <c r="Y110" s="6" t="s">
        <v>279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3167</v>
      </c>
      <c r="BH110" s="253">
        <v>0</v>
      </c>
      <c r="BI110" s="253" t="s">
        <v>3167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3156</v>
      </c>
      <c r="B111" s="14" t="s">
        <v>3349</v>
      </c>
      <c r="C111" s="9">
        <v>254180</v>
      </c>
      <c r="D111" s="9" t="s">
        <v>18</v>
      </c>
      <c r="E111" s="9" t="s">
        <v>19</v>
      </c>
      <c r="F111" s="9" t="s">
        <v>72</v>
      </c>
      <c r="G111" s="7" t="e">
        <f t="shared" ca="1" si="0"/>
        <v>#NAME?</v>
      </c>
      <c r="H111" s="8" t="s">
        <v>170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3350</v>
      </c>
      <c r="R111" s="30"/>
      <c r="S111" s="7" t="s">
        <v>163</v>
      </c>
      <c r="T111" s="6" t="s">
        <v>3351</v>
      </c>
      <c r="U111" s="6" t="s">
        <v>77</v>
      </c>
      <c r="V111" s="26" t="e">
        <f t="shared" ca="1" si="2"/>
        <v>#NAME?</v>
      </c>
      <c r="W111" s="26"/>
      <c r="X111" s="26"/>
      <c r="Y111" s="6" t="s">
        <v>279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3156</v>
      </c>
      <c r="B112" s="39" t="s">
        <v>3352</v>
      </c>
      <c r="C112" s="9">
        <v>578866</v>
      </c>
      <c r="D112" s="9" t="s">
        <v>18</v>
      </c>
      <c r="E112" s="9" t="s">
        <v>32</v>
      </c>
      <c r="F112" s="9" t="s">
        <v>220</v>
      </c>
      <c r="G112" s="7" t="e">
        <f t="shared" ca="1" si="0"/>
        <v>#NAME?</v>
      </c>
      <c r="H112" s="8" t="s">
        <v>170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163</v>
      </c>
      <c r="T112" s="9" t="s">
        <v>3353</v>
      </c>
      <c r="U112" s="6" t="s">
        <v>32</v>
      </c>
      <c r="V112" s="26" t="e">
        <f t="shared" ca="1" si="2"/>
        <v>#NAME?</v>
      </c>
      <c r="W112" s="26"/>
      <c r="X112" s="26"/>
      <c r="Y112" s="6" t="s">
        <v>279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3156</v>
      </c>
      <c r="B113" s="39" t="s">
        <v>3352</v>
      </c>
      <c r="C113" s="9">
        <v>579753</v>
      </c>
      <c r="D113" s="9" t="s">
        <v>18</v>
      </c>
      <c r="E113" s="9" t="s">
        <v>32</v>
      </c>
      <c r="F113" s="9" t="s">
        <v>220</v>
      </c>
      <c r="G113" s="7" t="e">
        <f t="shared" ca="1" si="0"/>
        <v>#NAME?</v>
      </c>
      <c r="H113" s="8" t="s">
        <v>179</v>
      </c>
      <c r="I113" s="26" t="s">
        <v>629</v>
      </c>
      <c r="J113" s="9" t="str">
        <f t="shared" si="3"/>
        <v>Sim</v>
      </c>
      <c r="K113" s="248">
        <v>43564</v>
      </c>
      <c r="L113" s="6"/>
      <c r="M113" s="6" t="s">
        <v>281</v>
      </c>
      <c r="N113" s="249">
        <v>0.02</v>
      </c>
      <c r="O113" s="9" t="s">
        <v>201</v>
      </c>
      <c r="P113" s="250">
        <v>0.2</v>
      </c>
      <c r="Q113" s="113" t="s">
        <v>3354</v>
      </c>
      <c r="R113" s="113"/>
      <c r="S113" s="7" t="s">
        <v>163</v>
      </c>
      <c r="T113" s="9" t="s">
        <v>3353</v>
      </c>
      <c r="U113" s="6" t="s">
        <v>32</v>
      </c>
      <c r="V113" s="26" t="e">
        <f t="shared" ca="1" si="2"/>
        <v>#NAME?</v>
      </c>
      <c r="W113" s="26"/>
      <c r="X113" s="26"/>
      <c r="Y113" s="6" t="s">
        <v>279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3156</v>
      </c>
      <c r="B114" s="14" t="s">
        <v>3355</v>
      </c>
      <c r="C114" s="9">
        <v>368767</v>
      </c>
      <c r="D114" s="9" t="s">
        <v>18</v>
      </c>
      <c r="E114" s="9" t="s">
        <v>32</v>
      </c>
      <c r="F114" s="6" t="s">
        <v>255</v>
      </c>
      <c r="G114" s="7" t="e">
        <f t="shared" ca="1" si="0"/>
        <v>#NAME?</v>
      </c>
      <c r="H114" s="8" t="s">
        <v>170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163</v>
      </c>
      <c r="T114" s="6" t="s">
        <v>1155</v>
      </c>
      <c r="U114" s="6" t="s">
        <v>32</v>
      </c>
      <c r="V114" s="26" t="e">
        <f t="shared" ca="1" si="2"/>
        <v>#NAME?</v>
      </c>
      <c r="W114" s="26"/>
      <c r="X114" s="26"/>
      <c r="Y114" s="6" t="s">
        <v>279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3156</v>
      </c>
      <c r="B115" s="14" t="s">
        <v>3356</v>
      </c>
      <c r="C115" s="9">
        <v>424734</v>
      </c>
      <c r="D115" s="9" t="s">
        <v>3158</v>
      </c>
      <c r="E115" s="9" t="s">
        <v>32</v>
      </c>
      <c r="F115" s="6" t="s">
        <v>3159</v>
      </c>
      <c r="G115" s="7" t="e">
        <f t="shared" ca="1" si="0"/>
        <v>#NAME?</v>
      </c>
      <c r="H115" s="8" t="s">
        <v>161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221</v>
      </c>
      <c r="N115" s="10">
        <v>1.4999999999999999E-2</v>
      </c>
      <c r="O115" s="9" t="s">
        <v>99</v>
      </c>
      <c r="P115" s="250">
        <v>0.1</v>
      </c>
      <c r="Q115" s="113"/>
      <c r="R115" s="113"/>
      <c r="S115" s="7" t="s">
        <v>163</v>
      </c>
      <c r="T115" s="6" t="s">
        <v>3357</v>
      </c>
      <c r="U115" s="6" t="s">
        <v>32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3167</v>
      </c>
      <c r="BH115" s="115">
        <v>0</v>
      </c>
      <c r="BI115" s="115" t="s">
        <v>3167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3156</v>
      </c>
      <c r="B116" s="3" t="s">
        <v>3358</v>
      </c>
      <c r="C116" s="9">
        <v>612955</v>
      </c>
      <c r="D116" s="9" t="s">
        <v>18</v>
      </c>
      <c r="E116" s="9" t="s">
        <v>19</v>
      </c>
      <c r="F116" s="6" t="s">
        <v>72</v>
      </c>
      <c r="G116" s="7" t="e">
        <f t="shared" ca="1" si="0"/>
        <v>#NAME?</v>
      </c>
      <c r="H116" s="8" t="s">
        <v>161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221</v>
      </c>
      <c r="N116" s="10">
        <v>1.4999999999999999E-2</v>
      </c>
      <c r="O116" s="9" t="s">
        <v>99</v>
      </c>
      <c r="P116" s="250">
        <v>0.1</v>
      </c>
      <c r="Q116" s="30"/>
      <c r="R116" s="30"/>
      <c r="S116" s="7" t="s">
        <v>163</v>
      </c>
      <c r="T116" s="6" t="s">
        <v>3359</v>
      </c>
      <c r="U116" s="6" t="s">
        <v>77</v>
      </c>
      <c r="V116" s="26" t="e">
        <f t="shared" ca="1" si="2"/>
        <v>#NAME?</v>
      </c>
      <c r="W116" s="26"/>
      <c r="X116" s="26"/>
      <c r="Y116" s="6" t="s">
        <v>279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3156</v>
      </c>
      <c r="B117" s="14" t="s">
        <v>1174</v>
      </c>
      <c r="C117" s="9">
        <v>33434</v>
      </c>
      <c r="D117" s="9" t="s">
        <v>18</v>
      </c>
      <c r="E117" s="9" t="s">
        <v>19</v>
      </c>
      <c r="F117" s="6" t="s">
        <v>72</v>
      </c>
      <c r="G117" s="7" t="e">
        <f t="shared" ca="1" si="0"/>
        <v>#NAME?</v>
      </c>
      <c r="H117" s="8" t="s">
        <v>170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163</v>
      </c>
      <c r="T117" s="6" t="s">
        <v>1177</v>
      </c>
      <c r="U117" s="6" t="s">
        <v>77</v>
      </c>
      <c r="V117" s="26" t="e">
        <f t="shared" ca="1" si="2"/>
        <v>#NAME?</v>
      </c>
      <c r="W117" s="26"/>
      <c r="X117" s="26"/>
      <c r="Y117" s="6" t="s">
        <v>279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3156</v>
      </c>
      <c r="B118" s="3" t="s">
        <v>3360</v>
      </c>
      <c r="C118" s="9">
        <v>47579</v>
      </c>
      <c r="D118" s="9" t="s">
        <v>3158</v>
      </c>
      <c r="E118" s="9" t="s">
        <v>32</v>
      </c>
      <c r="F118" s="6" t="s">
        <v>3165</v>
      </c>
      <c r="G118" s="7" t="e">
        <f t="shared" ca="1" si="0"/>
        <v>#NAME?</v>
      </c>
      <c r="H118" s="8" t="s">
        <v>161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221</v>
      </c>
      <c r="N118" s="10">
        <v>0.01</v>
      </c>
      <c r="O118" s="9" t="s">
        <v>99</v>
      </c>
      <c r="P118" s="250">
        <v>0.1</v>
      </c>
      <c r="Q118" s="113"/>
      <c r="R118" s="113"/>
      <c r="S118" s="7" t="s">
        <v>163</v>
      </c>
      <c r="T118" s="6" t="s">
        <v>3361</v>
      </c>
      <c r="U118" s="6" t="s">
        <v>32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3167</v>
      </c>
      <c r="BH118" s="115">
        <v>0</v>
      </c>
      <c r="BI118" s="115" t="s">
        <v>3167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3156</v>
      </c>
      <c r="B119" s="110" t="s">
        <v>1178</v>
      </c>
      <c r="C119" s="9">
        <v>478599</v>
      </c>
      <c r="D119" s="9" t="s">
        <v>18</v>
      </c>
      <c r="E119" s="9" t="s">
        <v>19</v>
      </c>
      <c r="F119" s="9" t="s">
        <v>72</v>
      </c>
      <c r="G119" s="7" t="e">
        <f t="shared" ca="1" si="0"/>
        <v>#NAME?</v>
      </c>
      <c r="H119" s="8" t="s">
        <v>179</v>
      </c>
      <c r="I119" s="26" t="s">
        <v>180</v>
      </c>
      <c r="J119" s="9" t="str">
        <f t="shared" si="3"/>
        <v>Não</v>
      </c>
      <c r="K119" s="248">
        <v>44263</v>
      </c>
      <c r="L119" s="7"/>
      <c r="M119" s="6" t="s">
        <v>381</v>
      </c>
      <c r="N119" s="10">
        <v>0.02</v>
      </c>
      <c r="O119" s="9" t="s">
        <v>99</v>
      </c>
      <c r="P119" s="250">
        <v>0.2</v>
      </c>
      <c r="Q119" s="81"/>
      <c r="R119" s="113" t="s">
        <v>3362</v>
      </c>
      <c r="S119" s="7" t="s">
        <v>163</v>
      </c>
      <c r="T119" s="9" t="s">
        <v>1181</v>
      </c>
      <c r="U119" s="6" t="s">
        <v>77</v>
      </c>
      <c r="V119" s="26" t="e">
        <f t="shared" ca="1" si="2"/>
        <v>#NAME?</v>
      </c>
      <c r="W119" s="26"/>
      <c r="X119" s="26"/>
      <c r="Y119" s="6" t="s">
        <v>165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3156</v>
      </c>
      <c r="B120" s="3" t="s">
        <v>3363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179</v>
      </c>
      <c r="I120" s="26" t="s">
        <v>180</v>
      </c>
      <c r="J120" s="9" t="str">
        <f t="shared" si="3"/>
        <v>Sim</v>
      </c>
      <c r="K120" s="248">
        <v>44291</v>
      </c>
      <c r="L120" s="6"/>
      <c r="M120" s="6" t="s">
        <v>221</v>
      </c>
      <c r="N120" s="10">
        <v>1.4999999999999999E-2</v>
      </c>
      <c r="O120" s="9" t="s">
        <v>99</v>
      </c>
      <c r="P120" s="250">
        <v>0.1</v>
      </c>
      <c r="Q120" s="113" t="s">
        <v>3364</v>
      </c>
      <c r="R120" s="113" t="s">
        <v>3365</v>
      </c>
      <c r="S120" s="7" t="s">
        <v>163</v>
      </c>
      <c r="T120" s="6" t="s">
        <v>3366</v>
      </c>
      <c r="U120" s="6" t="s">
        <v>77</v>
      </c>
      <c r="V120" s="26" t="e">
        <f t="shared" ca="1" si="2"/>
        <v>#NAME?</v>
      </c>
      <c r="W120" s="26"/>
      <c r="X120" s="26"/>
      <c r="Y120" s="6" t="s">
        <v>279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3156</v>
      </c>
      <c r="B121" s="3" t="s">
        <v>1189</v>
      </c>
      <c r="C121" s="9">
        <v>82859</v>
      </c>
      <c r="D121" s="9" t="s">
        <v>18</v>
      </c>
      <c r="E121" s="9" t="s">
        <v>19</v>
      </c>
      <c r="F121" s="9" t="s">
        <v>72</v>
      </c>
      <c r="G121" s="7" t="e">
        <f t="shared" ca="1" si="0"/>
        <v>#NAME?</v>
      </c>
      <c r="H121" s="8" t="s">
        <v>179</v>
      </c>
      <c r="I121" s="26" t="s">
        <v>180</v>
      </c>
      <c r="J121" s="9" t="str">
        <f t="shared" si="3"/>
        <v>Não</v>
      </c>
      <c r="K121" s="248">
        <v>44263</v>
      </c>
      <c r="L121" s="6"/>
      <c r="M121" s="6" t="s">
        <v>381</v>
      </c>
      <c r="N121" s="10">
        <v>2.5000000000000001E-2</v>
      </c>
      <c r="O121" s="9" t="s">
        <v>99</v>
      </c>
      <c r="P121" s="250">
        <v>0.2</v>
      </c>
      <c r="Q121" s="47"/>
      <c r="R121" s="113"/>
      <c r="S121" s="7" t="s">
        <v>163</v>
      </c>
      <c r="T121" s="6" t="s">
        <v>1192</v>
      </c>
      <c r="U121" s="6" t="s">
        <v>77</v>
      </c>
      <c r="V121" s="26" t="e">
        <f t="shared" ca="1" si="2"/>
        <v>#NAME?</v>
      </c>
      <c r="W121" s="26"/>
      <c r="X121" s="26"/>
      <c r="Y121" s="6" t="s">
        <v>279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3156</v>
      </c>
      <c r="B122" s="3" t="s">
        <v>3367</v>
      </c>
      <c r="C122" s="9">
        <v>443867</v>
      </c>
      <c r="D122" s="9" t="s">
        <v>3224</v>
      </c>
      <c r="E122" s="9" t="s">
        <v>32</v>
      </c>
      <c r="F122" s="6" t="s">
        <v>3224</v>
      </c>
      <c r="G122" s="7" t="e">
        <f t="shared" ca="1" si="0"/>
        <v>#NAME?</v>
      </c>
      <c r="H122" s="8" t="s">
        <v>161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281</v>
      </c>
      <c r="N122" s="10">
        <v>2.5000000000000001E-2</v>
      </c>
      <c r="O122" s="9" t="s">
        <v>201</v>
      </c>
      <c r="P122" s="250">
        <v>0.2</v>
      </c>
      <c r="Q122" s="113"/>
      <c r="R122" s="113"/>
      <c r="S122" s="7" t="s">
        <v>163</v>
      </c>
      <c r="T122" s="6" t="s">
        <v>3368</v>
      </c>
      <c r="U122" s="6" t="s">
        <v>32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3167</v>
      </c>
      <c r="BH122" s="115">
        <v>0</v>
      </c>
      <c r="BI122" s="115" t="s">
        <v>3167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3156</v>
      </c>
      <c r="B123" s="14" t="s">
        <v>3369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179</v>
      </c>
      <c r="I123" s="26" t="s">
        <v>180</v>
      </c>
      <c r="J123" s="9" t="str">
        <f t="shared" si="3"/>
        <v>Não</v>
      </c>
      <c r="K123" s="112">
        <v>44602</v>
      </c>
      <c r="L123" s="7"/>
      <c r="M123" s="6" t="s">
        <v>221</v>
      </c>
      <c r="N123" s="10">
        <v>1.4999999999999999E-2</v>
      </c>
      <c r="O123" s="9" t="s">
        <v>99</v>
      </c>
      <c r="P123" s="250">
        <v>0.1</v>
      </c>
      <c r="Q123" s="47"/>
      <c r="R123" s="113" t="s">
        <v>3370</v>
      </c>
      <c r="S123" s="7" t="s">
        <v>163</v>
      </c>
      <c r="T123" s="6" t="s">
        <v>3371</v>
      </c>
      <c r="U123" s="6" t="s">
        <v>77</v>
      </c>
      <c r="V123" s="26" t="e">
        <f t="shared" ca="1" si="2"/>
        <v>#NAME?</v>
      </c>
      <c r="W123" s="26"/>
      <c r="X123" s="26"/>
      <c r="Y123" s="6" t="s">
        <v>279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3156</v>
      </c>
      <c r="B124" s="3" t="s">
        <v>3372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161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221</v>
      </c>
      <c r="N124" s="10">
        <v>1.4999999999999999E-2</v>
      </c>
      <c r="O124" s="9" t="s">
        <v>99</v>
      </c>
      <c r="P124" s="250">
        <v>0.1</v>
      </c>
      <c r="Q124" s="113"/>
      <c r="R124" s="113"/>
      <c r="S124" s="7" t="s">
        <v>163</v>
      </c>
      <c r="T124" s="6" t="s">
        <v>3373</v>
      </c>
      <c r="U124" s="6" t="s">
        <v>77</v>
      </c>
      <c r="V124" s="26" t="e">
        <f t="shared" ca="1" si="2"/>
        <v>#NAME?</v>
      </c>
      <c r="W124" s="26"/>
      <c r="X124" s="26"/>
      <c r="Y124" s="6" t="s">
        <v>279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3167</v>
      </c>
      <c r="BH124" s="115">
        <v>0</v>
      </c>
      <c r="BI124" s="115" t="s">
        <v>3167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3156</v>
      </c>
      <c r="B125" s="3" t="s">
        <v>3372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179</v>
      </c>
      <c r="I125" s="26" t="s">
        <v>180</v>
      </c>
      <c r="J125" s="9" t="str">
        <f t="shared" si="3"/>
        <v>Não</v>
      </c>
      <c r="K125" s="248">
        <v>44383</v>
      </c>
      <c r="L125" s="7"/>
      <c r="M125" s="6" t="s">
        <v>281</v>
      </c>
      <c r="N125" s="10">
        <v>2.5000000000000001E-2</v>
      </c>
      <c r="O125" s="9" t="s">
        <v>201</v>
      </c>
      <c r="P125" s="250">
        <v>0.2</v>
      </c>
      <c r="Q125" s="30"/>
      <c r="R125" s="30"/>
      <c r="S125" s="7" t="s">
        <v>163</v>
      </c>
      <c r="T125" s="6" t="s">
        <v>3373</v>
      </c>
      <c r="U125" s="6" t="s">
        <v>77</v>
      </c>
      <c r="V125" s="26" t="e">
        <f t="shared" ca="1" si="2"/>
        <v>#NAME?</v>
      </c>
      <c r="W125" s="26"/>
      <c r="X125" s="26"/>
      <c r="Y125" s="6" t="s">
        <v>279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3167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3156</v>
      </c>
      <c r="B126" s="3" t="s">
        <v>3374</v>
      </c>
      <c r="C126" s="9">
        <v>31956</v>
      </c>
      <c r="D126" s="9" t="s">
        <v>18</v>
      </c>
      <c r="E126" s="9" t="s">
        <v>19</v>
      </c>
      <c r="F126" s="9" t="s">
        <v>72</v>
      </c>
      <c r="G126" s="7" t="e">
        <f t="shared" ca="1" si="0"/>
        <v>#NAME?</v>
      </c>
      <c r="H126" s="8" t="s">
        <v>179</v>
      </c>
      <c r="I126" s="26" t="s">
        <v>180</v>
      </c>
      <c r="J126" s="9" t="str">
        <f t="shared" si="3"/>
        <v>Não</v>
      </c>
      <c r="K126" s="248">
        <v>44322</v>
      </c>
      <c r="L126" s="6"/>
      <c r="M126" s="6" t="s">
        <v>221</v>
      </c>
      <c r="N126" s="10">
        <v>1.4999999999999999E-2</v>
      </c>
      <c r="O126" s="9" t="s">
        <v>99</v>
      </c>
      <c r="P126" s="250">
        <v>0.1</v>
      </c>
      <c r="Q126" s="30"/>
      <c r="R126" s="30"/>
      <c r="S126" s="7" t="s">
        <v>163</v>
      </c>
      <c r="T126" s="6" t="s">
        <v>3375</v>
      </c>
      <c r="U126" s="6" t="s">
        <v>77</v>
      </c>
      <c r="V126" s="26" t="e">
        <f t="shared" ca="1" si="2"/>
        <v>#NAME?</v>
      </c>
      <c r="W126" s="26"/>
      <c r="X126" s="26"/>
      <c r="Y126" s="6" t="s">
        <v>279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3167</v>
      </c>
      <c r="BH126" s="253">
        <v>0</v>
      </c>
      <c r="BI126" s="253" t="s">
        <v>3167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3156</v>
      </c>
      <c r="B127" s="3" t="s">
        <v>1238</v>
      </c>
      <c r="C127" s="9">
        <v>362768</v>
      </c>
      <c r="D127" s="9" t="s">
        <v>18</v>
      </c>
      <c r="E127" s="9" t="s">
        <v>19</v>
      </c>
      <c r="F127" s="9" t="s">
        <v>72</v>
      </c>
      <c r="G127" s="7" t="e">
        <f t="shared" ca="1" si="0"/>
        <v>#NAME?</v>
      </c>
      <c r="H127" s="8" t="s">
        <v>179</v>
      </c>
      <c r="I127" s="26" t="s">
        <v>180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3376</v>
      </c>
      <c r="S127" s="7" t="s">
        <v>163</v>
      </c>
      <c r="T127" s="6" t="s">
        <v>1240</v>
      </c>
      <c r="U127" s="6" t="s">
        <v>77</v>
      </c>
      <c r="V127" s="26" t="e">
        <f t="shared" ca="1" si="2"/>
        <v>#NAME?</v>
      </c>
      <c r="W127" s="26"/>
      <c r="X127" s="26"/>
      <c r="Y127" s="6" t="s">
        <v>279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3156</v>
      </c>
      <c r="B128" s="3" t="s">
        <v>1241</v>
      </c>
      <c r="C128" s="9">
        <v>32131</v>
      </c>
      <c r="D128" s="9" t="s">
        <v>18</v>
      </c>
      <c r="E128" s="9" t="s">
        <v>19</v>
      </c>
      <c r="F128" s="9" t="s">
        <v>72</v>
      </c>
      <c r="G128" s="7" t="e">
        <f t="shared" ca="1" si="0"/>
        <v>#NAME?</v>
      </c>
      <c r="H128" s="8" t="s">
        <v>179</v>
      </c>
      <c r="I128" s="26" t="s">
        <v>180</v>
      </c>
      <c r="J128" s="9" t="str">
        <f t="shared" si="3"/>
        <v>Não</v>
      </c>
      <c r="K128" s="248">
        <v>44340</v>
      </c>
      <c r="L128" s="6"/>
      <c r="M128" s="6" t="s">
        <v>98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163</v>
      </c>
      <c r="T128" s="6" t="s">
        <v>1244</v>
      </c>
      <c r="U128" s="6" t="s">
        <v>77</v>
      </c>
      <c r="V128" s="26" t="e">
        <f t="shared" ca="1" si="2"/>
        <v>#NAME?</v>
      </c>
      <c r="W128" s="26"/>
      <c r="X128" s="26"/>
      <c r="Y128" s="6" t="s">
        <v>279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3156</v>
      </c>
      <c r="B129" s="110" t="s">
        <v>3377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179</v>
      </c>
      <c r="I129" s="26" t="s">
        <v>180</v>
      </c>
      <c r="J129" s="9" t="str">
        <f t="shared" si="3"/>
        <v>Não</v>
      </c>
      <c r="K129" s="248">
        <v>44280</v>
      </c>
      <c r="L129" s="7"/>
      <c r="M129" s="6" t="s">
        <v>381</v>
      </c>
      <c r="N129" s="10">
        <v>0.02</v>
      </c>
      <c r="O129" s="9" t="s">
        <v>99</v>
      </c>
      <c r="P129" s="250">
        <v>0.2</v>
      </c>
      <c r="Q129" s="30"/>
      <c r="R129" s="113"/>
      <c r="S129" s="7" t="s">
        <v>163</v>
      </c>
      <c r="T129" s="9" t="s">
        <v>1258</v>
      </c>
      <c r="U129" s="6" t="s">
        <v>209</v>
      </c>
      <c r="V129" s="26" t="e">
        <f t="shared" ca="1" si="2"/>
        <v>#NAME?</v>
      </c>
      <c r="W129" s="26"/>
      <c r="X129" s="26"/>
      <c r="Y129" s="6" t="s">
        <v>279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3156</v>
      </c>
      <c r="B130" s="110" t="s">
        <v>1259</v>
      </c>
      <c r="C130" s="9">
        <v>468353</v>
      </c>
      <c r="D130" s="9" t="s">
        <v>18</v>
      </c>
      <c r="E130" s="9" t="s">
        <v>19</v>
      </c>
      <c r="F130" s="9" t="s">
        <v>72</v>
      </c>
      <c r="G130" s="7" t="e">
        <f t="shared" ca="1" si="0"/>
        <v>#NAME?</v>
      </c>
      <c r="H130" s="8" t="s">
        <v>161</v>
      </c>
      <c r="I130" s="26" t="s">
        <v>24</v>
      </c>
      <c r="J130" s="9" t="str">
        <f t="shared" si="3"/>
        <v>Não</v>
      </c>
      <c r="K130" s="6" t="s">
        <v>3378</v>
      </c>
      <c r="L130" s="79">
        <v>44858</v>
      </c>
      <c r="M130" s="7" t="s">
        <v>3379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163</v>
      </c>
      <c r="T130" s="9" t="s">
        <v>3373</v>
      </c>
      <c r="U130" s="6" t="s">
        <v>77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3167</v>
      </c>
      <c r="BH130" s="253">
        <v>0</v>
      </c>
      <c r="BI130" s="253" t="s">
        <v>3167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3156</v>
      </c>
      <c r="B131" s="110" t="s">
        <v>3380</v>
      </c>
      <c r="C131" s="9">
        <v>433634</v>
      </c>
      <c r="D131" s="9" t="s">
        <v>18</v>
      </c>
      <c r="E131" s="9" t="s">
        <v>19</v>
      </c>
      <c r="F131" s="9" t="s">
        <v>72</v>
      </c>
      <c r="G131" s="7" t="e">
        <f t="shared" ca="1" si="0"/>
        <v>#NAME?</v>
      </c>
      <c r="H131" s="8" t="s">
        <v>179</v>
      </c>
      <c r="I131" s="26" t="s">
        <v>180</v>
      </c>
      <c r="J131" s="9" t="str">
        <f t="shared" si="3"/>
        <v>Não</v>
      </c>
      <c r="K131" s="248">
        <v>44266</v>
      </c>
      <c r="L131" s="7"/>
      <c r="M131" s="6" t="s">
        <v>381</v>
      </c>
      <c r="N131" s="10">
        <v>0.02</v>
      </c>
      <c r="O131" s="9" t="s">
        <v>99</v>
      </c>
      <c r="P131" s="250">
        <v>0.2</v>
      </c>
      <c r="Q131" s="25"/>
      <c r="R131" s="113" t="s">
        <v>3381</v>
      </c>
      <c r="S131" s="7" t="s">
        <v>163</v>
      </c>
      <c r="T131" s="9" t="s">
        <v>3373</v>
      </c>
      <c r="U131" s="6" t="s">
        <v>77</v>
      </c>
      <c r="V131" s="26" t="e">
        <f t="shared" ca="1" si="2"/>
        <v>#NAME?</v>
      </c>
      <c r="W131" s="26"/>
      <c r="X131" s="26"/>
      <c r="Y131" s="6" t="s">
        <v>279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3156</v>
      </c>
      <c r="B132" s="3" t="s">
        <v>3382</v>
      </c>
      <c r="C132" s="9">
        <v>33481</v>
      </c>
      <c r="D132" s="9" t="s">
        <v>18</v>
      </c>
      <c r="E132" s="9" t="s">
        <v>19</v>
      </c>
      <c r="F132" s="6" t="s">
        <v>72</v>
      </c>
      <c r="G132" s="7" t="e">
        <f t="shared" ca="1" si="0"/>
        <v>#NAME?</v>
      </c>
      <c r="H132" s="8" t="s">
        <v>161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381</v>
      </c>
      <c r="N132" s="10">
        <v>0.02</v>
      </c>
      <c r="O132" s="9" t="s">
        <v>99</v>
      </c>
      <c r="P132" s="250">
        <v>0.2</v>
      </c>
      <c r="Q132" s="113"/>
      <c r="R132" s="113"/>
      <c r="S132" s="7" t="s">
        <v>163</v>
      </c>
      <c r="T132" s="6" t="s">
        <v>3383</v>
      </c>
      <c r="U132" s="6" t="s">
        <v>209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3167</v>
      </c>
      <c r="BH132" s="115">
        <v>0</v>
      </c>
      <c r="BI132" s="115" t="s">
        <v>3167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3156</v>
      </c>
      <c r="B133" s="3" t="s">
        <v>3384</v>
      </c>
      <c r="C133" s="9">
        <v>376904</v>
      </c>
      <c r="D133" s="9" t="s">
        <v>18</v>
      </c>
      <c r="E133" s="9" t="s">
        <v>32</v>
      </c>
      <c r="F133" s="9" t="s">
        <v>3190</v>
      </c>
      <c r="G133" s="7" t="e">
        <f t="shared" ca="1" si="0"/>
        <v>#NAME?</v>
      </c>
      <c r="H133" s="8" t="s">
        <v>170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163</v>
      </c>
      <c r="T133" s="217" t="s">
        <v>3385</v>
      </c>
      <c r="U133" s="6" t="s">
        <v>970</v>
      </c>
      <c r="V133" s="26" t="e">
        <f t="shared" ca="1" si="2"/>
        <v>#NAME?</v>
      </c>
      <c r="W133" s="26"/>
      <c r="X133" s="26"/>
      <c r="Y133" s="6" t="s">
        <v>279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</row>
    <row r="134" spans="1:90" ht="15.75" customHeight="1">
      <c r="A134" s="39" t="s">
        <v>3156</v>
      </c>
      <c r="B134" s="3" t="s">
        <v>3386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161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3387</v>
      </c>
      <c r="S134" s="7" t="s">
        <v>207</v>
      </c>
      <c r="T134" s="6" t="s">
        <v>3388</v>
      </c>
      <c r="U134" s="6" t="s">
        <v>77</v>
      </c>
      <c r="V134" s="26" t="e">
        <f t="shared" ca="1" si="2"/>
        <v>#NAME?</v>
      </c>
      <c r="W134" s="26"/>
      <c r="X134" s="26"/>
      <c r="Y134" s="6" t="s">
        <v>279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3156</v>
      </c>
      <c r="B135" s="14" t="s">
        <v>3389</v>
      </c>
      <c r="C135" s="9">
        <v>379302</v>
      </c>
      <c r="D135" s="9" t="s">
        <v>18</v>
      </c>
      <c r="E135" s="9" t="s">
        <v>32</v>
      </c>
      <c r="F135" s="9" t="s">
        <v>3390</v>
      </c>
      <c r="G135" s="7" t="e">
        <f t="shared" ca="1" si="0"/>
        <v>#NAME?</v>
      </c>
      <c r="H135" s="8" t="s">
        <v>179</v>
      </c>
      <c r="I135" s="26" t="s">
        <v>180</v>
      </c>
      <c r="J135" s="9" t="str">
        <f t="shared" si="3"/>
        <v>Não</v>
      </c>
      <c r="K135" s="112">
        <v>45021</v>
      </c>
      <c r="L135" s="6"/>
      <c r="M135" s="6" t="s">
        <v>221</v>
      </c>
      <c r="N135" s="249">
        <v>1.4999999999999999E-2</v>
      </c>
      <c r="O135" s="9" t="s">
        <v>99</v>
      </c>
      <c r="P135" s="250">
        <v>0.1</v>
      </c>
      <c r="Q135" s="30"/>
      <c r="R135" s="30"/>
      <c r="S135" s="7" t="s">
        <v>163</v>
      </c>
      <c r="T135" s="6" t="s">
        <v>3391</v>
      </c>
      <c r="U135" s="6" t="s">
        <v>230</v>
      </c>
      <c r="V135" s="26" t="e">
        <f t="shared" ca="1" si="2"/>
        <v>#NAME?</v>
      </c>
      <c r="W135" s="26"/>
      <c r="X135" s="26"/>
      <c r="Y135" s="6" t="s">
        <v>279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3156</v>
      </c>
      <c r="B136" s="3" t="s">
        <v>1282</v>
      </c>
      <c r="C136" s="9">
        <v>33712</v>
      </c>
      <c r="D136" s="9" t="s">
        <v>18</v>
      </c>
      <c r="E136" s="9" t="s">
        <v>19</v>
      </c>
      <c r="F136" s="9" t="s">
        <v>684</v>
      </c>
      <c r="G136" s="7" t="e">
        <f t="shared" ca="1" si="0"/>
        <v>#NAME?</v>
      </c>
      <c r="H136" s="8" t="s">
        <v>179</v>
      </c>
      <c r="I136" s="26" t="s">
        <v>629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3392</v>
      </c>
      <c r="R136" s="113"/>
      <c r="S136" s="7" t="s">
        <v>163</v>
      </c>
      <c r="T136" s="6" t="s">
        <v>1285</v>
      </c>
      <c r="U136" s="6" t="s">
        <v>209</v>
      </c>
      <c r="V136" s="26" t="e">
        <f t="shared" ca="1" si="2"/>
        <v>#NAME?</v>
      </c>
      <c r="W136" s="26"/>
      <c r="X136" s="26"/>
      <c r="Y136" s="6" t="s">
        <v>165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3156</v>
      </c>
      <c r="B137" s="14" t="s">
        <v>1282</v>
      </c>
      <c r="C137" s="9">
        <v>559558</v>
      </c>
      <c r="D137" s="9" t="s">
        <v>18</v>
      </c>
      <c r="E137" s="9" t="s">
        <v>19</v>
      </c>
      <c r="F137" s="6" t="s">
        <v>684</v>
      </c>
      <c r="G137" s="7" t="e">
        <f t="shared" ca="1" si="0"/>
        <v>#NAME?</v>
      </c>
      <c r="H137" s="8" t="s">
        <v>161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163</v>
      </c>
      <c r="T137" s="6" t="s">
        <v>1285</v>
      </c>
      <c r="U137" s="6" t="s">
        <v>209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3167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3156</v>
      </c>
      <c r="B138" s="14" t="s">
        <v>1282</v>
      </c>
      <c r="C138" s="9">
        <v>559559</v>
      </c>
      <c r="D138" s="9" t="s">
        <v>18</v>
      </c>
      <c r="E138" s="9" t="s">
        <v>19</v>
      </c>
      <c r="F138" s="6" t="s">
        <v>684</v>
      </c>
      <c r="G138" s="7" t="e">
        <f t="shared" ca="1" si="0"/>
        <v>#NAME?</v>
      </c>
      <c r="H138" s="8" t="s">
        <v>161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3379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163</v>
      </c>
      <c r="T138" s="6" t="s">
        <v>1285</v>
      </c>
      <c r="U138" s="6" t="s">
        <v>209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3167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3156</v>
      </c>
      <c r="B139" s="110" t="s">
        <v>3393</v>
      </c>
      <c r="C139" s="9">
        <v>484473</v>
      </c>
      <c r="D139" s="9" t="s">
        <v>18</v>
      </c>
      <c r="E139" s="9" t="s">
        <v>19</v>
      </c>
      <c r="F139" s="9" t="s">
        <v>72</v>
      </c>
      <c r="G139" s="7" t="e">
        <f t="shared" ca="1" si="0"/>
        <v>#NAME?</v>
      </c>
      <c r="H139" s="8" t="s">
        <v>161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381</v>
      </c>
      <c r="N139" s="10">
        <v>0.02</v>
      </c>
      <c r="O139" s="9" t="s">
        <v>99</v>
      </c>
      <c r="P139" s="250">
        <v>0.2</v>
      </c>
      <c r="Q139" s="113"/>
      <c r="R139" s="113"/>
      <c r="S139" s="7" t="s">
        <v>163</v>
      </c>
      <c r="T139" s="9" t="s">
        <v>3394</v>
      </c>
      <c r="U139" s="6" t="s">
        <v>77</v>
      </c>
      <c r="V139" s="26" t="e">
        <f t="shared" ca="1" si="2"/>
        <v>#NAME?</v>
      </c>
      <c r="W139" s="26"/>
      <c r="X139" s="26"/>
      <c r="Y139" s="6" t="s">
        <v>279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3156</v>
      </c>
      <c r="B140" s="3" t="s">
        <v>3395</v>
      </c>
      <c r="C140" s="9">
        <v>448760</v>
      </c>
      <c r="D140" s="9" t="s">
        <v>3158</v>
      </c>
      <c r="E140" s="9" t="s">
        <v>32</v>
      </c>
      <c r="F140" s="6" t="s">
        <v>3159</v>
      </c>
      <c r="G140" s="7" t="e">
        <f t="shared" ca="1" si="0"/>
        <v>#NAME?</v>
      </c>
      <c r="H140" s="8" t="s">
        <v>161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221</v>
      </c>
      <c r="N140" s="10">
        <v>1.2E-2</v>
      </c>
      <c r="O140" s="9" t="s">
        <v>99</v>
      </c>
      <c r="P140" s="250">
        <v>0.1</v>
      </c>
      <c r="Q140" s="113"/>
      <c r="R140" s="113"/>
      <c r="S140" s="7" t="s">
        <v>163</v>
      </c>
      <c r="T140" s="6" t="s">
        <v>3313</v>
      </c>
      <c r="U140" s="6" t="s">
        <v>32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3167</v>
      </c>
      <c r="BH140" s="115">
        <v>0</v>
      </c>
      <c r="BI140" s="115" t="s">
        <v>3167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3156</v>
      </c>
      <c r="B141" s="3" t="s">
        <v>3396</v>
      </c>
      <c r="C141" s="9">
        <v>80415</v>
      </c>
      <c r="D141" s="9" t="s">
        <v>18</v>
      </c>
      <c r="E141" s="9" t="s">
        <v>19</v>
      </c>
      <c r="F141" s="6" t="s">
        <v>72</v>
      </c>
      <c r="G141" s="7" t="e">
        <f t="shared" ca="1" si="0"/>
        <v>#NAME?</v>
      </c>
      <c r="H141" s="8" t="s">
        <v>161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3397</v>
      </c>
      <c r="N141" s="10">
        <v>0.02</v>
      </c>
      <c r="O141" s="9" t="s">
        <v>99</v>
      </c>
      <c r="P141" s="250">
        <v>0.2</v>
      </c>
      <c r="Q141" s="251"/>
      <c r="R141" s="113"/>
      <c r="S141" s="7" t="s">
        <v>163</v>
      </c>
      <c r="T141" s="6" t="s">
        <v>3398</v>
      </c>
      <c r="U141" s="6" t="s">
        <v>77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3167</v>
      </c>
      <c r="BH141" s="115">
        <v>0</v>
      </c>
      <c r="BI141" s="115" t="s">
        <v>3167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3156</v>
      </c>
      <c r="B142" s="14" t="s">
        <v>3399</v>
      </c>
      <c r="C142" s="9">
        <v>265807</v>
      </c>
      <c r="D142" s="9" t="s">
        <v>3158</v>
      </c>
      <c r="E142" s="9" t="s">
        <v>32</v>
      </c>
      <c r="F142" s="6" t="s">
        <v>3165</v>
      </c>
      <c r="G142" s="7" t="e">
        <f t="shared" ca="1" si="0"/>
        <v>#NAME?</v>
      </c>
      <c r="H142" s="8" t="s">
        <v>161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281</v>
      </c>
      <c r="N142" s="10">
        <v>0.02</v>
      </c>
      <c r="O142" s="9" t="s">
        <v>201</v>
      </c>
      <c r="P142" s="250">
        <v>0.2</v>
      </c>
      <c r="Q142" s="113"/>
      <c r="R142" s="113"/>
      <c r="S142" s="7" t="s">
        <v>163</v>
      </c>
      <c r="T142" s="6" t="s">
        <v>3400</v>
      </c>
      <c r="U142" s="6" t="s">
        <v>32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3167</v>
      </c>
      <c r="BH142" s="115">
        <v>0</v>
      </c>
      <c r="BI142" s="115" t="s">
        <v>3167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3156</v>
      </c>
      <c r="B143" s="3" t="s">
        <v>3399</v>
      </c>
      <c r="C143" s="9">
        <v>320105</v>
      </c>
      <c r="D143" s="9" t="s">
        <v>3158</v>
      </c>
      <c r="E143" s="9" t="s">
        <v>32</v>
      </c>
      <c r="F143" s="9" t="s">
        <v>3165</v>
      </c>
      <c r="G143" s="7" t="e">
        <f t="shared" ca="1" si="0"/>
        <v>#NAME?</v>
      </c>
      <c r="H143" s="8" t="s">
        <v>179</v>
      </c>
      <c r="I143" s="26" t="s">
        <v>180</v>
      </c>
      <c r="J143" s="9" t="str">
        <f t="shared" si="3"/>
        <v>Sim</v>
      </c>
      <c r="K143" s="248">
        <v>43531</v>
      </c>
      <c r="L143" s="6"/>
      <c r="M143" s="6" t="s">
        <v>896</v>
      </c>
      <c r="N143" s="10">
        <v>1.4999999999999999E-2</v>
      </c>
      <c r="O143" s="9" t="s">
        <v>24</v>
      </c>
      <c r="P143" s="250">
        <v>0</v>
      </c>
      <c r="Q143" s="113" t="s">
        <v>3401</v>
      </c>
      <c r="R143" s="251" t="s">
        <v>3402</v>
      </c>
      <c r="S143" s="7" t="s">
        <v>163</v>
      </c>
      <c r="T143" s="6" t="s">
        <v>3400</v>
      </c>
      <c r="U143" s="6" t="s">
        <v>32</v>
      </c>
      <c r="V143" s="26" t="e">
        <f t="shared" ca="1" si="2"/>
        <v>#NAME?</v>
      </c>
      <c r="W143" s="26"/>
      <c r="X143" s="26"/>
      <c r="Y143" s="6" t="s">
        <v>165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3156</v>
      </c>
      <c r="B144" s="14" t="s">
        <v>3399</v>
      </c>
      <c r="C144" s="9">
        <v>577168</v>
      </c>
      <c r="D144" s="9" t="s">
        <v>3158</v>
      </c>
      <c r="E144" s="9" t="s">
        <v>32</v>
      </c>
      <c r="F144" s="6" t="s">
        <v>3165</v>
      </c>
      <c r="G144" s="7" t="e">
        <f t="shared" ca="1" si="0"/>
        <v>#NAME?</v>
      </c>
      <c r="H144" s="8" t="s">
        <v>161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281</v>
      </c>
      <c r="N144" s="10">
        <v>2.5000000000000001E-2</v>
      </c>
      <c r="O144" s="9" t="s">
        <v>201</v>
      </c>
      <c r="P144" s="250">
        <v>0.2</v>
      </c>
      <c r="Q144" s="113"/>
      <c r="R144" s="113"/>
      <c r="S144" s="7" t="s">
        <v>163</v>
      </c>
      <c r="T144" s="6" t="s">
        <v>3400</v>
      </c>
      <c r="U144" s="6" t="s">
        <v>32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3167</v>
      </c>
      <c r="BH144" s="115">
        <v>0</v>
      </c>
      <c r="BI144" s="115" t="s">
        <v>3167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3156</v>
      </c>
      <c r="B145" s="14" t="s">
        <v>3403</v>
      </c>
      <c r="C145" s="9">
        <v>443081</v>
      </c>
      <c r="D145" s="9" t="s">
        <v>3224</v>
      </c>
      <c r="E145" s="9" t="s">
        <v>32</v>
      </c>
      <c r="F145" s="6" t="s">
        <v>3224</v>
      </c>
      <c r="G145" s="7" t="e">
        <f t="shared" ca="1" si="0"/>
        <v>#NAME?</v>
      </c>
      <c r="H145" s="8" t="s">
        <v>161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281</v>
      </c>
      <c r="N145" s="10">
        <v>2.5000000000000001E-2</v>
      </c>
      <c r="O145" s="9" t="s">
        <v>201</v>
      </c>
      <c r="P145" s="250">
        <v>0.2</v>
      </c>
      <c r="Q145" s="113"/>
      <c r="R145" s="113"/>
      <c r="S145" s="7" t="s">
        <v>163</v>
      </c>
      <c r="T145" s="6" t="s">
        <v>3404</v>
      </c>
      <c r="U145" s="6" t="s">
        <v>32</v>
      </c>
      <c r="V145" s="26" t="e">
        <f t="shared" ca="1" si="2"/>
        <v>#NAME?</v>
      </c>
      <c r="W145" s="26"/>
      <c r="X145" s="26"/>
      <c r="Y145" s="6" t="s">
        <v>279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3167</v>
      </c>
      <c r="BH145" s="115">
        <v>0</v>
      </c>
      <c r="BI145" s="115" t="s">
        <v>3167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3156</v>
      </c>
      <c r="B146" s="14" t="s">
        <v>1315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179</v>
      </c>
      <c r="I146" s="26" t="s">
        <v>180</v>
      </c>
      <c r="J146" s="9" t="str">
        <f t="shared" si="3"/>
        <v>Não</v>
      </c>
      <c r="K146" s="27">
        <v>44421</v>
      </c>
      <c r="L146" s="6"/>
      <c r="M146" s="6" t="s">
        <v>221</v>
      </c>
      <c r="N146" s="10">
        <v>1.4999999999999999E-2</v>
      </c>
      <c r="O146" s="9" t="s">
        <v>99</v>
      </c>
      <c r="P146" s="250">
        <v>0.1</v>
      </c>
      <c r="Q146" s="25"/>
      <c r="R146" s="30" t="s">
        <v>3405</v>
      </c>
      <c r="S146" s="7" t="s">
        <v>163</v>
      </c>
      <c r="T146" s="6" t="s">
        <v>1317</v>
      </c>
      <c r="U146" s="6" t="s">
        <v>77</v>
      </c>
      <c r="V146" s="26" t="e">
        <f t="shared" ca="1" si="2"/>
        <v>#NAME?</v>
      </c>
      <c r="W146" s="26"/>
      <c r="X146" s="26"/>
      <c r="Y146" s="6" t="s">
        <v>279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3156</v>
      </c>
      <c r="B147" s="14" t="s">
        <v>3406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161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221</v>
      </c>
      <c r="N147" s="10">
        <v>1.4999999999999999E-2</v>
      </c>
      <c r="O147" s="9" t="s">
        <v>99</v>
      </c>
      <c r="P147" s="250">
        <v>0.1</v>
      </c>
      <c r="Q147" s="113"/>
      <c r="R147" s="113"/>
      <c r="S147" s="7" t="s">
        <v>163</v>
      </c>
      <c r="T147" s="6" t="s">
        <v>3407</v>
      </c>
      <c r="U147" s="6" t="s">
        <v>77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3167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3156</v>
      </c>
      <c r="B148" s="14" t="s">
        <v>3406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161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221</v>
      </c>
      <c r="N148" s="10">
        <v>1.4999999999999999E-2</v>
      </c>
      <c r="O148" s="9" t="s">
        <v>99</v>
      </c>
      <c r="P148" s="250">
        <v>0.1</v>
      </c>
      <c r="Q148" s="113"/>
      <c r="R148" s="113"/>
      <c r="S148" s="7" t="s">
        <v>163</v>
      </c>
      <c r="T148" s="6" t="s">
        <v>3407</v>
      </c>
      <c r="U148" s="6" t="s">
        <v>77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3167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3156</v>
      </c>
      <c r="B149" s="14" t="s">
        <v>3406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161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221</v>
      </c>
      <c r="N149" s="10">
        <v>1.4999999999999999E-2</v>
      </c>
      <c r="O149" s="9" t="s">
        <v>99</v>
      </c>
      <c r="P149" s="250">
        <v>0.1</v>
      </c>
      <c r="Q149" s="113"/>
      <c r="R149" s="113"/>
      <c r="S149" s="7" t="s">
        <v>163</v>
      </c>
      <c r="T149" s="6" t="s">
        <v>3407</v>
      </c>
      <c r="U149" s="6" t="s">
        <v>77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3167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3156</v>
      </c>
      <c r="B150" s="14" t="s">
        <v>3406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161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221</v>
      </c>
      <c r="N150" s="10">
        <v>1.4999999999999999E-2</v>
      </c>
      <c r="O150" s="9" t="s">
        <v>99</v>
      </c>
      <c r="P150" s="250">
        <v>0.1</v>
      </c>
      <c r="Q150" s="113"/>
      <c r="R150" s="113"/>
      <c r="S150" s="7" t="s">
        <v>163</v>
      </c>
      <c r="T150" s="6" t="s">
        <v>3407</v>
      </c>
      <c r="U150" s="6" t="s">
        <v>77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3167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3156</v>
      </c>
      <c r="B151" s="3" t="s">
        <v>3408</v>
      </c>
      <c r="C151" s="9">
        <v>457618</v>
      </c>
      <c r="D151" s="9" t="s">
        <v>18</v>
      </c>
      <c r="E151" s="9" t="s">
        <v>19</v>
      </c>
      <c r="F151" s="7" t="s">
        <v>72</v>
      </c>
      <c r="G151" s="7" t="e">
        <f t="shared" ca="1" si="0"/>
        <v>#NAME?</v>
      </c>
      <c r="H151" s="8" t="s">
        <v>161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221</v>
      </c>
      <c r="N151" s="28">
        <v>1.4999999999999999E-2</v>
      </c>
      <c r="O151" s="9" t="s">
        <v>99</v>
      </c>
      <c r="P151" s="250">
        <v>0.1</v>
      </c>
      <c r="Q151" s="47"/>
      <c r="R151" s="47"/>
      <c r="S151" s="7" t="s">
        <v>163</v>
      </c>
      <c r="T151" s="6" t="s">
        <v>3409</v>
      </c>
      <c r="U151" s="7" t="s">
        <v>77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3167</v>
      </c>
      <c r="BH151" s="137">
        <v>0</v>
      </c>
      <c r="BI151" s="137" t="s">
        <v>3167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3156</v>
      </c>
      <c r="B152" s="3" t="s">
        <v>3410</v>
      </c>
      <c r="C152" s="9">
        <v>446642</v>
      </c>
      <c r="D152" s="9" t="s">
        <v>3158</v>
      </c>
      <c r="E152" s="9" t="s">
        <v>32</v>
      </c>
      <c r="F152" s="6" t="s">
        <v>3159</v>
      </c>
      <c r="G152" s="7" t="e">
        <f t="shared" ca="1" si="0"/>
        <v>#NAME?</v>
      </c>
      <c r="H152" s="8" t="s">
        <v>161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98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163</v>
      </c>
      <c r="T152" s="6" t="s">
        <v>3411</v>
      </c>
      <c r="U152" s="6" t="s">
        <v>32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3167</v>
      </c>
      <c r="BH152" s="115">
        <v>0</v>
      </c>
      <c r="BI152" s="115" t="s">
        <v>3167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3156</v>
      </c>
      <c r="B153" s="14" t="s">
        <v>3412</v>
      </c>
      <c r="C153" s="9">
        <v>319476</v>
      </c>
      <c r="D153" s="9" t="s">
        <v>18</v>
      </c>
      <c r="E153" s="9" t="s">
        <v>32</v>
      </c>
      <c r="F153" s="6" t="s">
        <v>220</v>
      </c>
      <c r="G153" s="7" t="e">
        <f t="shared" ca="1" si="0"/>
        <v>#NAME?</v>
      </c>
      <c r="H153" s="8" t="s">
        <v>161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381</v>
      </c>
      <c r="N153" s="10">
        <v>0.01</v>
      </c>
      <c r="O153" s="9" t="s">
        <v>99</v>
      </c>
      <c r="P153" s="250">
        <v>0.2</v>
      </c>
      <c r="Q153" s="274"/>
      <c r="R153" s="113" t="s">
        <v>3413</v>
      </c>
      <c r="S153" s="7" t="s">
        <v>163</v>
      </c>
      <c r="T153" s="6" t="s">
        <v>3414</v>
      </c>
      <c r="U153" s="6" t="s">
        <v>32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3167</v>
      </c>
      <c r="BH153" s="115">
        <v>0</v>
      </c>
      <c r="BI153" s="115" t="s">
        <v>3167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3156</v>
      </c>
      <c r="B154" s="3" t="s">
        <v>3415</v>
      </c>
      <c r="C154" s="9">
        <v>466570</v>
      </c>
      <c r="D154" s="9" t="s">
        <v>18</v>
      </c>
      <c r="E154" s="9" t="s">
        <v>19</v>
      </c>
      <c r="F154" s="9" t="s">
        <v>72</v>
      </c>
      <c r="G154" s="7" t="e">
        <f t="shared" ca="1" si="0"/>
        <v>#NAME?</v>
      </c>
      <c r="H154" s="8" t="s">
        <v>161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221</v>
      </c>
      <c r="N154" s="28">
        <v>1.4999999999999999E-2</v>
      </c>
      <c r="O154" s="9" t="s">
        <v>99</v>
      </c>
      <c r="P154" s="250">
        <v>0.1</v>
      </c>
      <c r="Q154" s="30"/>
      <c r="R154" s="30"/>
      <c r="S154" s="7" t="s">
        <v>163</v>
      </c>
      <c r="T154" s="6" t="s">
        <v>3416</v>
      </c>
      <c r="U154" s="6" t="s">
        <v>77</v>
      </c>
      <c r="V154" s="26" t="e">
        <f t="shared" ca="1" si="2"/>
        <v>#NAME?</v>
      </c>
      <c r="W154" s="26"/>
      <c r="X154" s="26"/>
      <c r="Y154" s="6" t="s">
        <v>279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3156</v>
      </c>
      <c r="B155" s="3" t="s">
        <v>3417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161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381</v>
      </c>
      <c r="N155" s="10">
        <v>0.02</v>
      </c>
      <c r="O155" s="9" t="s">
        <v>99</v>
      </c>
      <c r="P155" s="250">
        <v>0.2</v>
      </c>
      <c r="Q155" s="113"/>
      <c r="R155" s="113"/>
      <c r="S155" s="7" t="s">
        <v>163</v>
      </c>
      <c r="T155" s="6" t="s">
        <v>3418</v>
      </c>
      <c r="U155" s="6" t="s">
        <v>77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3167</v>
      </c>
      <c r="BH155" s="115">
        <v>0</v>
      </c>
      <c r="BI155" s="115" t="s">
        <v>3167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3156</v>
      </c>
      <c r="B156" s="39" t="s">
        <v>3419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179</v>
      </c>
      <c r="I156" s="26" t="s">
        <v>180</v>
      </c>
      <c r="J156" s="9" t="str">
        <f t="shared" si="3"/>
        <v>Sim</v>
      </c>
      <c r="K156" s="248">
        <v>44665</v>
      </c>
      <c r="L156" s="6"/>
      <c r="M156" s="6" t="s">
        <v>381</v>
      </c>
      <c r="N156" s="249">
        <v>0.02</v>
      </c>
      <c r="O156" s="9" t="s">
        <v>99</v>
      </c>
      <c r="P156" s="250">
        <v>0.2</v>
      </c>
      <c r="Q156" s="113" t="s">
        <v>3420</v>
      </c>
      <c r="R156" s="113"/>
      <c r="S156" s="7" t="s">
        <v>163</v>
      </c>
      <c r="T156" s="9" t="s">
        <v>3421</v>
      </c>
      <c r="U156" s="6" t="s">
        <v>77</v>
      </c>
      <c r="V156" s="26" t="e">
        <f t="shared" ca="1" si="2"/>
        <v>#NAME?</v>
      </c>
      <c r="W156" s="26"/>
      <c r="X156" s="26"/>
      <c r="Y156" s="6" t="s">
        <v>279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3156</v>
      </c>
      <c r="B157" s="39" t="s">
        <v>3422</v>
      </c>
      <c r="C157" s="9">
        <v>434550</v>
      </c>
      <c r="D157" s="9" t="s">
        <v>3158</v>
      </c>
      <c r="E157" s="9" t="s">
        <v>32</v>
      </c>
      <c r="F157" s="9" t="s">
        <v>3159</v>
      </c>
      <c r="G157" s="7" t="e">
        <f t="shared" ca="1" si="0"/>
        <v>#NAME?</v>
      </c>
      <c r="H157" s="8" t="s">
        <v>179</v>
      </c>
      <c r="I157" s="26" t="s">
        <v>180</v>
      </c>
      <c r="J157" s="9" t="str">
        <f t="shared" si="3"/>
        <v>Sim</v>
      </c>
      <c r="K157" s="248">
        <v>43703</v>
      </c>
      <c r="L157" s="6"/>
      <c r="M157" s="6" t="s">
        <v>221</v>
      </c>
      <c r="N157" s="249">
        <v>0.01</v>
      </c>
      <c r="O157" s="9" t="s">
        <v>99</v>
      </c>
      <c r="P157" s="250">
        <v>0.1</v>
      </c>
      <c r="Q157" s="113" t="s">
        <v>3182</v>
      </c>
      <c r="R157" s="251" t="s">
        <v>3423</v>
      </c>
      <c r="S157" s="7" t="s">
        <v>163</v>
      </c>
      <c r="T157" s="9" t="s">
        <v>3424</v>
      </c>
      <c r="U157" s="6" t="s">
        <v>42</v>
      </c>
      <c r="V157" s="26" t="e">
        <f t="shared" ca="1" si="2"/>
        <v>#NAME?</v>
      </c>
      <c r="W157" s="26"/>
      <c r="X157" s="26"/>
      <c r="Y157" s="6" t="s">
        <v>279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3156</v>
      </c>
      <c r="B158" s="39" t="s">
        <v>3422</v>
      </c>
      <c r="C158" s="9">
        <v>463906</v>
      </c>
      <c r="D158" s="9" t="s">
        <v>3158</v>
      </c>
      <c r="E158" s="9" t="s">
        <v>32</v>
      </c>
      <c r="F158" s="9" t="s">
        <v>3159</v>
      </c>
      <c r="G158" s="7" t="e">
        <f t="shared" ca="1" si="0"/>
        <v>#NAME?</v>
      </c>
      <c r="H158" s="8" t="s">
        <v>179</v>
      </c>
      <c r="I158" s="26" t="s">
        <v>180</v>
      </c>
      <c r="J158" s="9" t="str">
        <f t="shared" si="3"/>
        <v>Não</v>
      </c>
      <c r="K158" s="248">
        <v>43704</v>
      </c>
      <c r="L158" s="6"/>
      <c r="M158" s="6" t="s">
        <v>98</v>
      </c>
      <c r="N158" s="249">
        <v>1.2E-2</v>
      </c>
      <c r="O158" s="9" t="s">
        <v>24</v>
      </c>
      <c r="P158" s="250">
        <v>0</v>
      </c>
      <c r="Q158" s="47"/>
      <c r="R158" s="113" t="s">
        <v>3425</v>
      </c>
      <c r="S158" s="7" t="s">
        <v>163</v>
      </c>
      <c r="T158" s="9" t="s">
        <v>3424</v>
      </c>
      <c r="U158" s="6" t="s">
        <v>42</v>
      </c>
      <c r="V158" s="26" t="e">
        <f t="shared" ca="1" si="2"/>
        <v>#NAME?</v>
      </c>
      <c r="W158" s="26"/>
      <c r="X158" s="26"/>
      <c r="Y158" s="6" t="s">
        <v>279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3156</v>
      </c>
      <c r="B159" s="3" t="s">
        <v>3426</v>
      </c>
      <c r="C159" s="9">
        <v>433089</v>
      </c>
      <c r="D159" s="9" t="s">
        <v>3158</v>
      </c>
      <c r="E159" s="9" t="s">
        <v>32</v>
      </c>
      <c r="F159" s="6" t="s">
        <v>3159</v>
      </c>
      <c r="G159" s="7" t="e">
        <f t="shared" ca="1" si="0"/>
        <v>#NAME?</v>
      </c>
      <c r="H159" s="8" t="s">
        <v>161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221</v>
      </c>
      <c r="N159" s="10">
        <v>0.01</v>
      </c>
      <c r="O159" s="9" t="s">
        <v>99</v>
      </c>
      <c r="P159" s="250">
        <v>0.1</v>
      </c>
      <c r="Q159" s="113"/>
      <c r="R159" s="47"/>
      <c r="S159" s="7" t="s">
        <v>163</v>
      </c>
      <c r="T159" s="6" t="s">
        <v>3427</v>
      </c>
      <c r="U159" s="6" t="s">
        <v>32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3167</v>
      </c>
      <c r="BH159" s="115">
        <v>0</v>
      </c>
      <c r="BI159" s="115" t="s">
        <v>3167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3156</v>
      </c>
      <c r="B160" s="3" t="s">
        <v>3428</v>
      </c>
      <c r="C160" s="9">
        <v>446028</v>
      </c>
      <c r="D160" s="9" t="s">
        <v>3158</v>
      </c>
      <c r="E160" s="9" t="s">
        <v>32</v>
      </c>
      <c r="F160" s="9" t="s">
        <v>3159</v>
      </c>
      <c r="G160" s="7" t="e">
        <f t="shared" ca="1" si="0"/>
        <v>#NAME?</v>
      </c>
      <c r="H160" s="8" t="s">
        <v>179</v>
      </c>
      <c r="I160" s="26" t="s">
        <v>180</v>
      </c>
      <c r="J160" s="9" t="str">
        <f t="shared" si="3"/>
        <v>Não</v>
      </c>
      <c r="K160" s="248">
        <v>43875</v>
      </c>
      <c r="L160" s="6"/>
      <c r="M160" s="6" t="s">
        <v>98</v>
      </c>
      <c r="N160" s="249">
        <v>1.2E-2</v>
      </c>
      <c r="O160" s="9" t="s">
        <v>24</v>
      </c>
      <c r="P160" s="250">
        <v>0</v>
      </c>
      <c r="Q160" s="113"/>
      <c r="R160" s="113" t="s">
        <v>3429</v>
      </c>
      <c r="S160" s="7" t="s">
        <v>163</v>
      </c>
      <c r="T160" s="6" t="s">
        <v>3430</v>
      </c>
      <c r="U160" s="6" t="s">
        <v>32</v>
      </c>
      <c r="V160" s="26" t="e">
        <f t="shared" ca="1" si="2"/>
        <v>#NAME?</v>
      </c>
      <c r="W160" s="26"/>
      <c r="X160" s="26"/>
      <c r="Y160" s="6" t="s">
        <v>279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3156</v>
      </c>
      <c r="B161" s="3" t="s">
        <v>3431</v>
      </c>
      <c r="C161" s="9">
        <v>582831</v>
      </c>
      <c r="D161" s="9" t="s">
        <v>3158</v>
      </c>
      <c r="E161" s="9" t="s">
        <v>32</v>
      </c>
      <c r="F161" s="6" t="s">
        <v>3165</v>
      </c>
      <c r="G161" s="7" t="e">
        <f t="shared" ca="1" si="0"/>
        <v>#NAME?</v>
      </c>
      <c r="H161" s="8" t="s">
        <v>161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221</v>
      </c>
      <c r="N161" s="10">
        <v>1.4999999999999999E-2</v>
      </c>
      <c r="O161" s="9" t="s">
        <v>99</v>
      </c>
      <c r="P161" s="250">
        <v>0.1</v>
      </c>
      <c r="Q161" s="113"/>
      <c r="R161" s="47"/>
      <c r="S161" s="7" t="s">
        <v>163</v>
      </c>
      <c r="T161" s="6" t="s">
        <v>3432</v>
      </c>
      <c r="U161" s="6" t="s">
        <v>398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3167</v>
      </c>
      <c r="BH161" s="115">
        <v>0</v>
      </c>
      <c r="BI161" s="115" t="s">
        <v>3167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3156</v>
      </c>
      <c r="B162" s="110" t="s">
        <v>1409</v>
      </c>
      <c r="C162" s="9">
        <v>34388</v>
      </c>
      <c r="D162" s="9" t="s">
        <v>18</v>
      </c>
      <c r="E162" s="9" t="s">
        <v>19</v>
      </c>
      <c r="F162" s="9" t="s">
        <v>72</v>
      </c>
      <c r="G162" s="7" t="e">
        <f t="shared" ca="1" si="0"/>
        <v>#NAME?</v>
      </c>
      <c r="H162" s="8" t="s">
        <v>179</v>
      </c>
      <c r="I162" s="26" t="s">
        <v>180</v>
      </c>
      <c r="J162" s="9" t="str">
        <f t="shared" si="3"/>
        <v>Sim</v>
      </c>
      <c r="K162" s="248">
        <v>44263</v>
      </c>
      <c r="L162" s="6"/>
      <c r="M162" s="6" t="s">
        <v>381</v>
      </c>
      <c r="N162" s="249">
        <v>0.02</v>
      </c>
      <c r="O162" s="9" t="s">
        <v>99</v>
      </c>
      <c r="P162" s="250">
        <v>0.2</v>
      </c>
      <c r="Q162" s="113" t="s">
        <v>3433</v>
      </c>
      <c r="R162" s="251" t="s">
        <v>3434</v>
      </c>
      <c r="S162" s="7" t="s">
        <v>163</v>
      </c>
      <c r="T162" s="9" t="s">
        <v>1412</v>
      </c>
      <c r="U162" s="6" t="s">
        <v>77</v>
      </c>
      <c r="V162" s="26" t="e">
        <f t="shared" ca="1" si="2"/>
        <v>#NAME?</v>
      </c>
      <c r="W162" s="26"/>
      <c r="X162" s="26"/>
      <c r="Y162" s="6" t="s">
        <v>279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3156</v>
      </c>
      <c r="B163" s="110" t="s">
        <v>1409</v>
      </c>
      <c r="C163" s="9">
        <v>34321</v>
      </c>
      <c r="D163" s="9" t="s">
        <v>18</v>
      </c>
      <c r="E163" s="9" t="s">
        <v>19</v>
      </c>
      <c r="F163" s="9" t="s">
        <v>72</v>
      </c>
      <c r="G163" s="7" t="e">
        <f t="shared" ca="1" si="0"/>
        <v>#NAME?</v>
      </c>
      <c r="H163" s="8" t="s">
        <v>179</v>
      </c>
      <c r="I163" s="26" t="s">
        <v>180</v>
      </c>
      <c r="J163" s="9" t="str">
        <f t="shared" si="3"/>
        <v>Não</v>
      </c>
      <c r="K163" s="248">
        <v>44396</v>
      </c>
      <c r="L163" s="6"/>
      <c r="M163" s="6" t="s">
        <v>221</v>
      </c>
      <c r="N163" s="249">
        <v>1.4999999999999999E-2</v>
      </c>
      <c r="O163" s="9" t="s">
        <v>99</v>
      </c>
      <c r="P163" s="250">
        <v>0.1</v>
      </c>
      <c r="Q163" s="30"/>
      <c r="R163" s="30"/>
      <c r="S163" s="7" t="s">
        <v>163</v>
      </c>
      <c r="T163" s="9" t="s">
        <v>1412</v>
      </c>
      <c r="U163" s="6" t="s">
        <v>77</v>
      </c>
      <c r="V163" s="26" t="e">
        <f t="shared" ca="1" si="2"/>
        <v>#NAME?</v>
      </c>
      <c r="W163" s="26"/>
      <c r="X163" s="26"/>
      <c r="Y163" s="6" t="s">
        <v>279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3156</v>
      </c>
      <c r="B164" s="3" t="s">
        <v>1415</v>
      </c>
      <c r="C164" s="9">
        <v>39937</v>
      </c>
      <c r="D164" s="9" t="s">
        <v>18</v>
      </c>
      <c r="E164" s="9" t="s">
        <v>19</v>
      </c>
      <c r="F164" s="9" t="s">
        <v>3206</v>
      </c>
      <c r="G164" s="7" t="e">
        <f t="shared" ca="1" si="0"/>
        <v>#NAME?</v>
      </c>
      <c r="H164" s="8" t="s">
        <v>179</v>
      </c>
      <c r="I164" s="26" t="s">
        <v>180</v>
      </c>
      <c r="J164" s="9" t="str">
        <f t="shared" si="3"/>
        <v>Não</v>
      </c>
      <c r="K164" s="248">
        <v>44671</v>
      </c>
      <c r="L164" s="6"/>
      <c r="M164" s="6" t="s">
        <v>98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163</v>
      </c>
      <c r="T164" s="6" t="s">
        <v>1418</v>
      </c>
      <c r="U164" s="6" t="s">
        <v>77</v>
      </c>
      <c r="V164" s="26" t="e">
        <f t="shared" ca="1" si="2"/>
        <v>#NAME?</v>
      </c>
      <c r="W164" s="26"/>
      <c r="X164" s="26"/>
      <c r="Y164" s="6" t="s">
        <v>279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3156</v>
      </c>
      <c r="B165" s="3" t="s">
        <v>3435</v>
      </c>
      <c r="C165" s="9">
        <v>35673</v>
      </c>
      <c r="D165" s="9" t="s">
        <v>18</v>
      </c>
      <c r="E165" s="9" t="s">
        <v>19</v>
      </c>
      <c r="F165" s="6" t="s">
        <v>72</v>
      </c>
      <c r="G165" s="7" t="e">
        <f t="shared" ca="1" si="0"/>
        <v>#NAME?</v>
      </c>
      <c r="H165" s="8" t="s">
        <v>179</v>
      </c>
      <c r="I165" s="26" t="s">
        <v>180</v>
      </c>
      <c r="J165" s="9" t="str">
        <f t="shared" si="3"/>
        <v>Não</v>
      </c>
      <c r="K165" s="248">
        <v>44291</v>
      </c>
      <c r="L165" s="6"/>
      <c r="M165" s="6" t="s">
        <v>98</v>
      </c>
      <c r="N165" s="249">
        <v>1.2E-2</v>
      </c>
      <c r="O165" s="9" t="s">
        <v>24</v>
      </c>
      <c r="P165" s="250">
        <v>0</v>
      </c>
      <c r="Q165" s="25"/>
      <c r="R165" s="113" t="s">
        <v>3436</v>
      </c>
      <c r="S165" s="7" t="s">
        <v>163</v>
      </c>
      <c r="T165" s="6" t="s">
        <v>1430</v>
      </c>
      <c r="U165" s="6" t="s">
        <v>77</v>
      </c>
      <c r="V165" s="26" t="e">
        <f t="shared" ca="1" si="2"/>
        <v>#NAME?</v>
      </c>
      <c r="W165" s="26"/>
      <c r="X165" s="26"/>
      <c r="Y165" s="6" t="s">
        <v>279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3156</v>
      </c>
      <c r="B166" s="3" t="s">
        <v>3437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179</v>
      </c>
      <c r="I166" s="26" t="s">
        <v>180</v>
      </c>
      <c r="J166" s="9" t="str">
        <f t="shared" si="3"/>
        <v>Não</v>
      </c>
      <c r="K166" s="248">
        <v>44265</v>
      </c>
      <c r="L166" s="6"/>
      <c r="M166" s="6" t="s">
        <v>221</v>
      </c>
      <c r="N166" s="249">
        <v>1.4999999999999999E-2</v>
      </c>
      <c r="O166" s="9" t="s">
        <v>99</v>
      </c>
      <c r="P166" s="250">
        <v>0.1</v>
      </c>
      <c r="Q166" s="25"/>
      <c r="R166" s="113" t="s">
        <v>3438</v>
      </c>
      <c r="S166" s="7" t="s">
        <v>163</v>
      </c>
      <c r="T166" s="6" t="s">
        <v>1450</v>
      </c>
      <c r="U166" s="6" t="s">
        <v>32</v>
      </c>
      <c r="V166" s="26" t="e">
        <f t="shared" ca="1" si="2"/>
        <v>#NAME?</v>
      </c>
      <c r="W166" s="26"/>
      <c r="X166" s="26"/>
      <c r="Y166" s="6" t="s">
        <v>165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3156</v>
      </c>
      <c r="B167" s="39" t="s">
        <v>3439</v>
      </c>
      <c r="C167" s="9">
        <v>85554</v>
      </c>
      <c r="D167" s="9" t="s">
        <v>3224</v>
      </c>
      <c r="E167" s="9" t="s">
        <v>32</v>
      </c>
      <c r="F167" s="9" t="s">
        <v>3224</v>
      </c>
      <c r="G167" s="7" t="e">
        <f t="shared" ca="1" si="0"/>
        <v>#NAME?</v>
      </c>
      <c r="H167" s="8" t="s">
        <v>161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281</v>
      </c>
      <c r="N167" s="249">
        <v>0.01</v>
      </c>
      <c r="O167" s="9" t="s">
        <v>201</v>
      </c>
      <c r="P167" s="250">
        <v>0.2</v>
      </c>
      <c r="Q167" s="113"/>
      <c r="R167" s="113"/>
      <c r="S167" s="7" t="s">
        <v>163</v>
      </c>
      <c r="T167" s="9" t="s">
        <v>3440</v>
      </c>
      <c r="U167" s="6" t="s">
        <v>32</v>
      </c>
      <c r="V167" s="26" t="e">
        <f t="shared" ca="1" si="2"/>
        <v>#NAME?</v>
      </c>
      <c r="W167" s="26"/>
      <c r="X167" s="26"/>
      <c r="Y167" s="6" t="s">
        <v>279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3156</v>
      </c>
      <c r="B168" s="3" t="s">
        <v>1455</v>
      </c>
      <c r="C168" s="9">
        <v>86513</v>
      </c>
      <c r="D168" s="9" t="s">
        <v>18</v>
      </c>
      <c r="E168" s="9" t="s">
        <v>19</v>
      </c>
      <c r="F168" s="9" t="s">
        <v>72</v>
      </c>
      <c r="G168" s="7" t="e">
        <f t="shared" ca="1" si="0"/>
        <v>#NAME?</v>
      </c>
      <c r="H168" s="8" t="s">
        <v>179</v>
      </c>
      <c r="I168" s="26" t="s">
        <v>180</v>
      </c>
      <c r="J168" s="9" t="str">
        <f t="shared" si="3"/>
        <v>Não</v>
      </c>
      <c r="K168" s="248">
        <v>44319</v>
      </c>
      <c r="L168" s="6"/>
      <c r="M168" s="6" t="s">
        <v>221</v>
      </c>
      <c r="N168" s="249">
        <v>1.4999999999999999E-2</v>
      </c>
      <c r="O168" s="9" t="s">
        <v>99</v>
      </c>
      <c r="P168" s="250">
        <v>0.1</v>
      </c>
      <c r="Q168" s="25"/>
      <c r="R168" s="30" t="s">
        <v>3441</v>
      </c>
      <c r="S168" s="7" t="s">
        <v>163</v>
      </c>
      <c r="T168" s="6" t="s">
        <v>1457</v>
      </c>
      <c r="U168" s="6" t="s">
        <v>77</v>
      </c>
      <c r="V168" s="26" t="e">
        <f t="shared" ca="1" si="2"/>
        <v>#NAME?</v>
      </c>
      <c r="W168" s="26"/>
      <c r="X168" s="26"/>
      <c r="Y168" s="6" t="s">
        <v>279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3156</v>
      </c>
      <c r="B169" s="3" t="s">
        <v>1463</v>
      </c>
      <c r="C169" s="9">
        <v>32187</v>
      </c>
      <c r="D169" s="9" t="s">
        <v>18</v>
      </c>
      <c r="E169" s="9" t="s">
        <v>19</v>
      </c>
      <c r="F169" s="9" t="s">
        <v>72</v>
      </c>
      <c r="G169" s="7" t="e">
        <f t="shared" ca="1" si="0"/>
        <v>#NAME?</v>
      </c>
      <c r="H169" s="8" t="s">
        <v>179</v>
      </c>
      <c r="I169" s="26" t="s">
        <v>180</v>
      </c>
      <c r="J169" s="9" t="str">
        <f t="shared" si="3"/>
        <v>Sim</v>
      </c>
      <c r="K169" s="248">
        <v>44319</v>
      </c>
      <c r="L169" s="6"/>
      <c r="M169" s="6" t="s">
        <v>281</v>
      </c>
      <c r="N169" s="249">
        <v>1.4999999999999999E-2</v>
      </c>
      <c r="O169" s="9" t="s">
        <v>201</v>
      </c>
      <c r="P169" s="250">
        <v>0.2</v>
      </c>
      <c r="Q169" s="30" t="s">
        <v>3442</v>
      </c>
      <c r="R169" s="251" t="s">
        <v>3443</v>
      </c>
      <c r="S169" s="7" t="s">
        <v>163</v>
      </c>
      <c r="T169" s="6" t="s">
        <v>1465</v>
      </c>
      <c r="U169" s="6" t="s">
        <v>77</v>
      </c>
      <c r="V169" s="26" t="e">
        <f t="shared" ca="1" si="2"/>
        <v>#NAME?</v>
      </c>
      <c r="W169" s="26"/>
      <c r="X169" s="26"/>
      <c r="Y169" s="6" t="s">
        <v>279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3156</v>
      </c>
      <c r="B170" s="14" t="s">
        <v>3444</v>
      </c>
      <c r="C170" s="9">
        <v>289414</v>
      </c>
      <c r="D170" s="9" t="s">
        <v>3158</v>
      </c>
      <c r="E170" s="9" t="s">
        <v>32</v>
      </c>
      <c r="F170" s="6" t="s">
        <v>3165</v>
      </c>
      <c r="G170" s="7" t="e">
        <f t="shared" ca="1" si="0"/>
        <v>#NAME?</v>
      </c>
      <c r="H170" s="8" t="s">
        <v>161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221</v>
      </c>
      <c r="N170" s="10">
        <v>1.4999999999999999E-2</v>
      </c>
      <c r="O170" s="9" t="s">
        <v>99</v>
      </c>
      <c r="P170" s="250">
        <v>0.1</v>
      </c>
      <c r="Q170" s="113"/>
      <c r="R170" s="113"/>
      <c r="S170" s="7" t="s">
        <v>163</v>
      </c>
      <c r="T170" s="6" t="s">
        <v>3445</v>
      </c>
      <c r="U170" s="6" t="s">
        <v>32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3167</v>
      </c>
      <c r="BH170" s="115">
        <v>0</v>
      </c>
      <c r="BI170" s="115" t="s">
        <v>3167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3156</v>
      </c>
      <c r="B171" s="14" t="s">
        <v>3446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179</v>
      </c>
      <c r="I171" s="26" t="s">
        <v>180</v>
      </c>
      <c r="J171" s="9" t="str">
        <f t="shared" si="3"/>
        <v>Não</v>
      </c>
      <c r="K171" s="79">
        <v>44489</v>
      </c>
      <c r="L171" s="7"/>
      <c r="M171" s="6" t="s">
        <v>98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163</v>
      </c>
      <c r="T171" s="6" t="s">
        <v>3447</v>
      </c>
      <c r="U171" s="6" t="s">
        <v>77</v>
      </c>
      <c r="V171" s="26" t="e">
        <f t="shared" ca="1" si="2"/>
        <v>#NAME?</v>
      </c>
      <c r="W171" s="26"/>
      <c r="X171" s="26"/>
      <c r="Y171" s="6" t="s">
        <v>279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3156</v>
      </c>
      <c r="B172" s="14" t="s">
        <v>3448</v>
      </c>
      <c r="C172" s="9">
        <v>580880</v>
      </c>
      <c r="D172" s="9" t="s">
        <v>3158</v>
      </c>
      <c r="E172" s="9" t="s">
        <v>32</v>
      </c>
      <c r="F172" s="6" t="s">
        <v>3159</v>
      </c>
      <c r="G172" s="7" t="e">
        <f t="shared" ca="1" si="0"/>
        <v>#NAME?</v>
      </c>
      <c r="H172" s="8" t="s">
        <v>161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281</v>
      </c>
      <c r="N172" s="10">
        <v>0.02</v>
      </c>
      <c r="O172" s="9" t="s">
        <v>201</v>
      </c>
      <c r="P172" s="250">
        <v>0.2</v>
      </c>
      <c r="Q172" s="113"/>
      <c r="R172" s="113"/>
      <c r="S172" s="7" t="s">
        <v>163</v>
      </c>
      <c r="T172" s="6" t="s">
        <v>3449</v>
      </c>
      <c r="U172" s="6" t="s">
        <v>32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3167</v>
      </c>
      <c r="BH172" s="115">
        <v>0</v>
      </c>
      <c r="BI172" s="115" t="s">
        <v>3167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3156</v>
      </c>
      <c r="B173" s="3" t="s">
        <v>3450</v>
      </c>
      <c r="C173" s="9">
        <v>424292</v>
      </c>
      <c r="D173" s="9" t="s">
        <v>18</v>
      </c>
      <c r="E173" s="9" t="s">
        <v>19</v>
      </c>
      <c r="F173" s="6" t="s">
        <v>72</v>
      </c>
      <c r="G173" s="7" t="e">
        <f t="shared" ca="1" si="0"/>
        <v>#NAME?</v>
      </c>
      <c r="H173" s="8" t="s">
        <v>161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221</v>
      </c>
      <c r="N173" s="10">
        <v>1.4999999999999999E-2</v>
      </c>
      <c r="O173" s="9" t="s">
        <v>99</v>
      </c>
      <c r="P173" s="250">
        <v>0.1</v>
      </c>
      <c r="Q173" s="30"/>
      <c r="R173" s="30"/>
      <c r="S173" s="7" t="s">
        <v>163</v>
      </c>
      <c r="T173" s="6" t="s">
        <v>3451</v>
      </c>
      <c r="U173" s="6" t="s">
        <v>77</v>
      </c>
      <c r="V173" s="26" t="e">
        <f t="shared" ca="1" si="2"/>
        <v>#NAME?</v>
      </c>
      <c r="W173" s="26"/>
      <c r="X173" s="26"/>
      <c r="Y173" s="6" t="s">
        <v>279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3167</v>
      </c>
      <c r="BH173" s="115">
        <v>0</v>
      </c>
      <c r="BI173" s="115" t="s">
        <v>3167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3156</v>
      </c>
      <c r="B174" s="14" t="s">
        <v>3452</v>
      </c>
      <c r="C174" s="9">
        <v>43169</v>
      </c>
      <c r="D174" s="9" t="s">
        <v>18</v>
      </c>
      <c r="E174" s="9" t="s">
        <v>32</v>
      </c>
      <c r="F174" s="6" t="s">
        <v>3306</v>
      </c>
      <c r="G174" s="7" t="e">
        <f t="shared" ca="1" si="0"/>
        <v>#NAME?</v>
      </c>
      <c r="H174" s="8" t="s">
        <v>161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381</v>
      </c>
      <c r="N174" s="10">
        <v>7.4999999999999997E-3</v>
      </c>
      <c r="O174" s="9" t="s">
        <v>99</v>
      </c>
      <c r="P174" s="250">
        <v>0.2</v>
      </c>
      <c r="Q174" s="51"/>
      <c r="R174" s="113" t="s">
        <v>3453</v>
      </c>
      <c r="S174" s="7" t="s">
        <v>207</v>
      </c>
      <c r="T174" s="6" t="s">
        <v>3454</v>
      </c>
      <c r="U174" s="6" t="s">
        <v>32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3167</v>
      </c>
      <c r="BH174" s="115">
        <v>0</v>
      </c>
      <c r="BI174" s="115" t="s">
        <v>3167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3156</v>
      </c>
      <c r="B175" s="14" t="s">
        <v>3455</v>
      </c>
      <c r="C175" s="9">
        <v>77294</v>
      </c>
      <c r="D175" s="9" t="s">
        <v>3224</v>
      </c>
      <c r="E175" s="9" t="s">
        <v>32</v>
      </c>
      <c r="F175" s="6" t="s">
        <v>3224</v>
      </c>
      <c r="G175" s="7" t="e">
        <f t="shared" ca="1" si="0"/>
        <v>#NAME?</v>
      </c>
      <c r="H175" s="8" t="s">
        <v>161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221</v>
      </c>
      <c r="N175" s="10">
        <v>1.4999999999999999E-2</v>
      </c>
      <c r="O175" s="9" t="s">
        <v>99</v>
      </c>
      <c r="P175" s="250">
        <v>0.1</v>
      </c>
      <c r="Q175" s="113"/>
      <c r="R175" s="47"/>
      <c r="S175" s="7" t="s">
        <v>163</v>
      </c>
      <c r="T175" s="6" t="s">
        <v>3456</v>
      </c>
      <c r="U175" s="6" t="s">
        <v>32</v>
      </c>
      <c r="V175" s="26" t="e">
        <f t="shared" ca="1" si="2"/>
        <v>#NAME?</v>
      </c>
      <c r="W175" s="26"/>
      <c r="X175" s="26"/>
      <c r="Y175" s="6" t="s">
        <v>165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3167</v>
      </c>
      <c r="BH175" s="115">
        <v>0</v>
      </c>
      <c r="BI175" s="115" t="s">
        <v>3167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3156</v>
      </c>
      <c r="B176" s="14" t="s">
        <v>3455</v>
      </c>
      <c r="C176" s="9">
        <v>88938</v>
      </c>
      <c r="D176" s="9" t="s">
        <v>3224</v>
      </c>
      <c r="E176" s="9" t="s">
        <v>32</v>
      </c>
      <c r="F176" s="6" t="s">
        <v>3224</v>
      </c>
      <c r="G176" s="7" t="e">
        <f t="shared" ca="1" si="0"/>
        <v>#NAME?</v>
      </c>
      <c r="H176" s="8" t="s">
        <v>161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281</v>
      </c>
      <c r="N176" s="10">
        <v>1.7999999999999999E-2</v>
      </c>
      <c r="O176" s="9" t="s">
        <v>201</v>
      </c>
      <c r="P176" s="250">
        <v>0.2</v>
      </c>
      <c r="Q176" s="251"/>
      <c r="R176" s="113"/>
      <c r="S176" s="7" t="s">
        <v>163</v>
      </c>
      <c r="T176" s="6" t="s">
        <v>3456</v>
      </c>
      <c r="U176" s="6" t="s">
        <v>32</v>
      </c>
      <c r="V176" s="26" t="e">
        <f t="shared" ca="1" si="2"/>
        <v>#NAME?</v>
      </c>
      <c r="W176" s="26"/>
      <c r="X176" s="26"/>
      <c r="Y176" s="6" t="s">
        <v>165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3167</v>
      </c>
      <c r="BH176" s="115">
        <v>0</v>
      </c>
      <c r="BI176" s="115" t="s">
        <v>3167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3156</v>
      </c>
      <c r="B177" s="3" t="s">
        <v>3457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179</v>
      </c>
      <c r="I177" s="26" t="s">
        <v>180</v>
      </c>
      <c r="J177" s="9" t="str">
        <f t="shared" si="3"/>
        <v>Não</v>
      </c>
      <c r="K177" s="248">
        <v>44291</v>
      </c>
      <c r="L177" s="6"/>
      <c r="M177" s="6" t="s">
        <v>221</v>
      </c>
      <c r="N177" s="249">
        <v>1.4999999999999999E-2</v>
      </c>
      <c r="O177" s="9" t="s">
        <v>99</v>
      </c>
      <c r="P177" s="250">
        <v>0.1</v>
      </c>
      <c r="Q177" s="47"/>
      <c r="R177" s="113" t="s">
        <v>3326</v>
      </c>
      <c r="S177" s="7" t="s">
        <v>207</v>
      </c>
      <c r="T177" s="6" t="s">
        <v>3458</v>
      </c>
      <c r="U177" s="6" t="s">
        <v>77</v>
      </c>
      <c r="V177" s="26" t="e">
        <f t="shared" ca="1" si="2"/>
        <v>#NAME?</v>
      </c>
      <c r="W177" s="26"/>
      <c r="X177" s="26"/>
      <c r="Y177" s="6" t="s">
        <v>279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3156</v>
      </c>
      <c r="B178" s="39" t="s">
        <v>3459</v>
      </c>
      <c r="C178" s="9">
        <v>579208</v>
      </c>
      <c r="D178" s="9" t="s">
        <v>18</v>
      </c>
      <c r="E178" s="9" t="s">
        <v>32</v>
      </c>
      <c r="F178" s="9" t="s">
        <v>220</v>
      </c>
      <c r="G178" s="7" t="e">
        <f t="shared" ca="1" si="0"/>
        <v>#NAME?</v>
      </c>
      <c r="H178" s="8" t="s">
        <v>170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98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3460</v>
      </c>
      <c r="S178" s="7" t="s">
        <v>163</v>
      </c>
      <c r="T178" s="9" t="s">
        <v>3461</v>
      </c>
      <c r="U178" s="6" t="s">
        <v>32</v>
      </c>
      <c r="V178" s="26" t="e">
        <f t="shared" ca="1" si="2"/>
        <v>#NAME?</v>
      </c>
      <c r="W178" s="26"/>
      <c r="X178" s="26"/>
      <c r="Y178" s="6" t="s">
        <v>279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3156</v>
      </c>
      <c r="B179" s="39" t="s">
        <v>3459</v>
      </c>
      <c r="C179" s="9">
        <v>582180</v>
      </c>
      <c r="D179" s="9" t="s">
        <v>18</v>
      </c>
      <c r="E179" s="9" t="s">
        <v>32</v>
      </c>
      <c r="F179" s="9" t="s">
        <v>220</v>
      </c>
      <c r="G179" s="7" t="e">
        <f t="shared" ca="1" si="0"/>
        <v>#NAME?</v>
      </c>
      <c r="H179" s="8" t="s">
        <v>170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281</v>
      </c>
      <c r="N179" s="249">
        <v>0.02</v>
      </c>
      <c r="O179" s="9" t="s">
        <v>201</v>
      </c>
      <c r="P179" s="250">
        <v>0.2</v>
      </c>
      <c r="Q179" s="113"/>
      <c r="R179" s="113" t="s">
        <v>3460</v>
      </c>
      <c r="S179" s="7" t="s">
        <v>163</v>
      </c>
      <c r="T179" s="9" t="s">
        <v>3461</v>
      </c>
      <c r="U179" s="6" t="s">
        <v>32</v>
      </c>
      <c r="V179" s="26" t="e">
        <f t="shared" ca="1" si="2"/>
        <v>#NAME?</v>
      </c>
      <c r="W179" s="26"/>
      <c r="X179" s="26"/>
      <c r="Y179" s="6" t="s">
        <v>279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3156</v>
      </c>
      <c r="B180" s="3" t="s">
        <v>3462</v>
      </c>
      <c r="C180" s="9">
        <v>32073</v>
      </c>
      <c r="D180" s="9" t="s">
        <v>18</v>
      </c>
      <c r="E180" s="9" t="s">
        <v>19</v>
      </c>
      <c r="F180" s="6" t="s">
        <v>72</v>
      </c>
      <c r="G180" s="7" t="e">
        <f t="shared" ca="1" si="0"/>
        <v>#NAME?</v>
      </c>
      <c r="H180" s="8" t="s">
        <v>161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221</v>
      </c>
      <c r="N180" s="10">
        <v>1.4999999999999999E-2</v>
      </c>
      <c r="O180" s="9" t="s">
        <v>99</v>
      </c>
      <c r="P180" s="250">
        <v>0.1</v>
      </c>
      <c r="Q180" s="113"/>
      <c r="R180" s="113"/>
      <c r="S180" s="7" t="s">
        <v>163</v>
      </c>
      <c r="T180" s="6" t="s">
        <v>3463</v>
      </c>
      <c r="U180" s="6" t="s">
        <v>77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3167</v>
      </c>
      <c r="BH180" s="115">
        <v>0</v>
      </c>
      <c r="BI180" s="115" t="s">
        <v>3167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3156</v>
      </c>
      <c r="B181" s="3" t="s">
        <v>1522</v>
      </c>
      <c r="C181" s="9">
        <v>32115</v>
      </c>
      <c r="D181" s="9" t="s">
        <v>18</v>
      </c>
      <c r="E181" s="9" t="s">
        <v>19</v>
      </c>
      <c r="F181" s="9" t="s">
        <v>72</v>
      </c>
      <c r="G181" s="7" t="e">
        <f t="shared" ca="1" si="0"/>
        <v>#NAME?</v>
      </c>
      <c r="H181" s="8" t="s">
        <v>179</v>
      </c>
      <c r="I181" s="26" t="s">
        <v>180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163</v>
      </c>
      <c r="T181" s="6" t="s">
        <v>1524</v>
      </c>
      <c r="U181" s="6" t="s">
        <v>77</v>
      </c>
      <c r="V181" s="26" t="e">
        <f t="shared" ca="1" si="2"/>
        <v>#NAME?</v>
      </c>
      <c r="W181" s="26"/>
      <c r="X181" s="26"/>
      <c r="Y181" s="6" t="s">
        <v>279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3156</v>
      </c>
      <c r="B182" s="14" t="s">
        <v>1522</v>
      </c>
      <c r="C182" s="9">
        <v>560590</v>
      </c>
      <c r="D182" s="9" t="s">
        <v>18</v>
      </c>
      <c r="E182" s="9" t="s">
        <v>19</v>
      </c>
      <c r="F182" s="9" t="s">
        <v>72</v>
      </c>
      <c r="G182" s="7" t="e">
        <f t="shared" ca="1" si="0"/>
        <v>#NAME?</v>
      </c>
      <c r="H182" s="8" t="s">
        <v>179</v>
      </c>
      <c r="I182" s="26" t="s">
        <v>180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3464</v>
      </c>
      <c r="R182" s="113"/>
      <c r="S182" s="7" t="s">
        <v>163</v>
      </c>
      <c r="T182" s="6" t="s">
        <v>1524</v>
      </c>
      <c r="U182" s="6" t="s">
        <v>77</v>
      </c>
      <c r="V182" s="26" t="e">
        <f t="shared" ca="1" si="2"/>
        <v>#NAME?</v>
      </c>
      <c r="W182" s="26"/>
      <c r="X182" s="26"/>
      <c r="Y182" s="6" t="s">
        <v>279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3156</v>
      </c>
      <c r="B183" s="3" t="s">
        <v>3465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161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221</v>
      </c>
      <c r="N183" s="10">
        <v>1.4999999999999999E-2</v>
      </c>
      <c r="O183" s="9" t="s">
        <v>99</v>
      </c>
      <c r="P183" s="250">
        <v>0.1</v>
      </c>
      <c r="Q183" s="113"/>
      <c r="R183" s="113"/>
      <c r="S183" s="7" t="s">
        <v>163</v>
      </c>
      <c r="T183" s="6" t="s">
        <v>3466</v>
      </c>
      <c r="U183" s="6" t="s">
        <v>209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3167</v>
      </c>
      <c r="BH183" s="115">
        <v>0</v>
      </c>
      <c r="BI183" s="115" t="s">
        <v>3167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3156</v>
      </c>
      <c r="B184" s="3" t="s">
        <v>1537</v>
      </c>
      <c r="C184" s="9">
        <v>451702</v>
      </c>
      <c r="D184" s="9" t="s">
        <v>18</v>
      </c>
      <c r="E184" s="9" t="s">
        <v>19</v>
      </c>
      <c r="F184" s="6" t="s">
        <v>72</v>
      </c>
      <c r="G184" s="7" t="e">
        <f t="shared" ca="1" si="0"/>
        <v>#NAME?</v>
      </c>
      <c r="H184" s="8" t="s">
        <v>179</v>
      </c>
      <c r="I184" s="26" t="s">
        <v>180</v>
      </c>
      <c r="J184" s="9" t="str">
        <f t="shared" si="3"/>
        <v>Não</v>
      </c>
      <c r="K184" s="248">
        <v>44340</v>
      </c>
      <c r="L184" s="6"/>
      <c r="M184" s="6" t="s">
        <v>98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163</v>
      </c>
      <c r="T184" s="6" t="s">
        <v>1540</v>
      </c>
      <c r="U184" s="6" t="s">
        <v>77</v>
      </c>
      <c r="V184" s="26" t="e">
        <f t="shared" ca="1" si="2"/>
        <v>#NAME?</v>
      </c>
      <c r="W184" s="26"/>
      <c r="X184" s="26"/>
      <c r="Y184" s="6" t="s">
        <v>279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3156</v>
      </c>
      <c r="B185" s="14" t="s">
        <v>3467</v>
      </c>
      <c r="C185" s="9">
        <v>577670</v>
      </c>
      <c r="D185" s="9" t="s">
        <v>3158</v>
      </c>
      <c r="E185" s="9" t="s">
        <v>32</v>
      </c>
      <c r="F185" s="6" t="s">
        <v>3165</v>
      </c>
      <c r="G185" s="7" t="e">
        <f t="shared" ca="1" si="0"/>
        <v>#NAME?</v>
      </c>
      <c r="H185" s="8" t="s">
        <v>161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221</v>
      </c>
      <c r="N185" s="10">
        <v>0.01</v>
      </c>
      <c r="O185" s="9" t="s">
        <v>99</v>
      </c>
      <c r="P185" s="250">
        <v>0.1</v>
      </c>
      <c r="Q185" s="251"/>
      <c r="R185" s="251"/>
      <c r="S185" s="7" t="s">
        <v>163</v>
      </c>
      <c r="T185" s="6" t="s">
        <v>3468</v>
      </c>
      <c r="U185" s="6" t="s">
        <v>32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3167</v>
      </c>
      <c r="BH185" s="115">
        <v>0</v>
      </c>
      <c r="BI185" s="115" t="s">
        <v>3167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3156</v>
      </c>
      <c r="B186" s="3" t="s">
        <v>3469</v>
      </c>
      <c r="C186" s="9">
        <v>439727</v>
      </c>
      <c r="D186" s="9" t="s">
        <v>18</v>
      </c>
      <c r="E186" s="9" t="s">
        <v>19</v>
      </c>
      <c r="F186" s="9" t="s">
        <v>3206</v>
      </c>
      <c r="G186" s="7" t="e">
        <f t="shared" ca="1" si="0"/>
        <v>#NAME?</v>
      </c>
      <c r="H186" s="8" t="s">
        <v>161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98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163</v>
      </c>
      <c r="T186" s="6" t="s">
        <v>3470</v>
      </c>
      <c r="U186" s="6" t="s">
        <v>77</v>
      </c>
      <c r="V186" s="26" t="e">
        <f t="shared" ca="1" si="2"/>
        <v>#NAME?</v>
      </c>
      <c r="W186" s="26"/>
      <c r="X186" s="26"/>
      <c r="Y186" s="6" t="s">
        <v>279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3156</v>
      </c>
      <c r="B187" s="3" t="s">
        <v>1545</v>
      </c>
      <c r="C187" s="9">
        <v>76952</v>
      </c>
      <c r="D187" s="9" t="s">
        <v>18</v>
      </c>
      <c r="E187" s="9" t="s">
        <v>19</v>
      </c>
      <c r="F187" s="9" t="s">
        <v>72</v>
      </c>
      <c r="G187" s="7" t="e">
        <f t="shared" ca="1" si="0"/>
        <v>#NAME?</v>
      </c>
      <c r="H187" s="8" t="s">
        <v>179</v>
      </c>
      <c r="I187" s="26" t="s">
        <v>180</v>
      </c>
      <c r="J187" s="9" t="str">
        <f t="shared" si="3"/>
        <v>Não</v>
      </c>
      <c r="K187" s="248">
        <v>44276</v>
      </c>
      <c r="L187" s="6"/>
      <c r="M187" s="6" t="s">
        <v>221</v>
      </c>
      <c r="N187" s="10">
        <v>1.4999999999999999E-2</v>
      </c>
      <c r="O187" s="9" t="s">
        <v>99</v>
      </c>
      <c r="P187" s="250">
        <v>0.1</v>
      </c>
      <c r="Q187" s="25"/>
      <c r="R187" s="113"/>
      <c r="S187" s="7" t="s">
        <v>163</v>
      </c>
      <c r="T187" s="6" t="s">
        <v>1547</v>
      </c>
      <c r="U187" s="6" t="s">
        <v>77</v>
      </c>
      <c r="V187" s="26" t="e">
        <f t="shared" ca="1" si="2"/>
        <v>#NAME?</v>
      </c>
      <c r="W187" s="26"/>
      <c r="X187" s="26"/>
      <c r="Y187" s="6" t="s">
        <v>279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3156</v>
      </c>
      <c r="B188" s="110" t="s">
        <v>3471</v>
      </c>
      <c r="C188" s="9">
        <v>381137</v>
      </c>
      <c r="D188" s="9" t="s">
        <v>18</v>
      </c>
      <c r="E188" s="9" t="s">
        <v>32</v>
      </c>
      <c r="F188" s="9" t="s">
        <v>3190</v>
      </c>
      <c r="G188" s="7" t="e">
        <f t="shared" ca="1" si="0"/>
        <v>#NAME?</v>
      </c>
      <c r="H188" s="8" t="s">
        <v>170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3472</v>
      </c>
      <c r="R188" s="113"/>
      <c r="S188" s="7" t="s">
        <v>163</v>
      </c>
      <c r="T188" s="9" t="s">
        <v>3473</v>
      </c>
      <c r="U188" s="6" t="s">
        <v>970</v>
      </c>
      <c r="V188" s="26" t="e">
        <f t="shared" ca="1" si="2"/>
        <v>#NAME?</v>
      </c>
      <c r="W188" s="26"/>
      <c r="X188" s="26"/>
      <c r="Y188" s="6" t="s">
        <v>279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3156</v>
      </c>
      <c r="B189" s="3" t="s">
        <v>1558</v>
      </c>
      <c r="C189" s="9">
        <v>31793</v>
      </c>
      <c r="D189" s="9" t="s">
        <v>18</v>
      </c>
      <c r="E189" s="9" t="s">
        <v>19</v>
      </c>
      <c r="F189" s="6" t="s">
        <v>684</v>
      </c>
      <c r="G189" s="7" t="e">
        <f t="shared" ca="1" si="0"/>
        <v>#NAME?</v>
      </c>
      <c r="H189" s="8" t="s">
        <v>170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221</v>
      </c>
      <c r="N189" s="249">
        <v>1.4999999999999999E-2</v>
      </c>
      <c r="O189" s="9" t="s">
        <v>99</v>
      </c>
      <c r="P189" s="250">
        <v>0.1</v>
      </c>
      <c r="Q189" s="113"/>
      <c r="R189" s="113"/>
      <c r="S189" s="7" t="s">
        <v>163</v>
      </c>
      <c r="T189" s="6" t="s">
        <v>1560</v>
      </c>
      <c r="U189" s="6" t="s">
        <v>209</v>
      </c>
      <c r="V189" s="26" t="e">
        <f t="shared" ca="1" si="2"/>
        <v>#NAME?</v>
      </c>
      <c r="W189" s="26"/>
      <c r="X189" s="26"/>
      <c r="Y189" s="6" t="s">
        <v>279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3156</v>
      </c>
      <c r="B190" s="3" t="s">
        <v>3474</v>
      </c>
      <c r="C190" s="9">
        <v>266389</v>
      </c>
      <c r="D190" s="9" t="s">
        <v>18</v>
      </c>
      <c r="E190" s="9" t="s">
        <v>19</v>
      </c>
      <c r="F190" s="9" t="s">
        <v>3206</v>
      </c>
      <c r="G190" s="7" t="e">
        <f t="shared" ca="1" si="0"/>
        <v>#NAME?</v>
      </c>
      <c r="H190" s="8" t="s">
        <v>179</v>
      </c>
      <c r="I190" s="26" t="s">
        <v>180</v>
      </c>
      <c r="J190" s="9" t="str">
        <f t="shared" si="3"/>
        <v>Não</v>
      </c>
      <c r="K190" s="27">
        <v>44358</v>
      </c>
      <c r="L190" s="6"/>
      <c r="M190" s="6" t="s">
        <v>98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163</v>
      </c>
      <c r="T190" s="6" t="s">
        <v>3475</v>
      </c>
      <c r="U190" s="6" t="s">
        <v>77</v>
      </c>
      <c r="V190" s="26" t="e">
        <f t="shared" ca="1" si="2"/>
        <v>#NAME?</v>
      </c>
      <c r="W190" s="26"/>
      <c r="X190" s="26"/>
      <c r="Y190" s="6" t="s">
        <v>279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3156</v>
      </c>
      <c r="B191" s="14" t="s">
        <v>3476</v>
      </c>
      <c r="C191" s="9">
        <v>327484</v>
      </c>
      <c r="D191" s="9" t="s">
        <v>18</v>
      </c>
      <c r="E191" s="9" t="s">
        <v>32</v>
      </c>
      <c r="F191" s="6" t="s">
        <v>3306</v>
      </c>
      <c r="G191" s="7" t="e">
        <f t="shared" ca="1" si="0"/>
        <v>#NAME?</v>
      </c>
      <c r="H191" s="8" t="s">
        <v>161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281</v>
      </c>
      <c r="N191" s="10">
        <v>0.01</v>
      </c>
      <c r="O191" s="9" t="s">
        <v>201</v>
      </c>
      <c r="P191" s="250">
        <v>0.2</v>
      </c>
      <c r="Q191" s="113"/>
      <c r="R191" s="113"/>
      <c r="S191" s="7" t="s">
        <v>163</v>
      </c>
      <c r="T191" s="6" t="s">
        <v>3477</v>
      </c>
      <c r="U191" s="6" t="s">
        <v>32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3167</v>
      </c>
      <c r="BH191" s="115">
        <v>0</v>
      </c>
      <c r="BI191" s="115" t="s">
        <v>3167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3156</v>
      </c>
      <c r="B192" s="3" t="s">
        <v>3478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179</v>
      </c>
      <c r="I192" s="26" t="s">
        <v>180</v>
      </c>
      <c r="J192" s="9" t="str">
        <f t="shared" si="3"/>
        <v>Sim</v>
      </c>
      <c r="K192" s="248">
        <v>44656</v>
      </c>
      <c r="L192" s="6"/>
      <c r="M192" s="6" t="s">
        <v>281</v>
      </c>
      <c r="N192" s="249">
        <v>2.5000000000000001E-2</v>
      </c>
      <c r="O192" s="9" t="s">
        <v>201</v>
      </c>
      <c r="P192" s="250">
        <v>0.2</v>
      </c>
      <c r="Q192" s="30" t="s">
        <v>3479</v>
      </c>
      <c r="R192" s="30"/>
      <c r="S192" s="7" t="s">
        <v>163</v>
      </c>
      <c r="T192" s="6" t="s">
        <v>1570</v>
      </c>
      <c r="U192" s="6" t="s">
        <v>77</v>
      </c>
      <c r="V192" s="26" t="e">
        <f t="shared" ca="1" si="2"/>
        <v>#NAME?</v>
      </c>
      <c r="W192" s="26"/>
      <c r="X192" s="26"/>
      <c r="Y192" s="6" t="s">
        <v>279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3156</v>
      </c>
      <c r="B193" s="3" t="s">
        <v>3480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161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955</v>
      </c>
      <c r="N193" s="6" t="s">
        <v>3481</v>
      </c>
      <c r="O193" s="9" t="s">
        <v>201</v>
      </c>
      <c r="P193" s="250">
        <v>0.2</v>
      </c>
      <c r="Q193" s="251"/>
      <c r="R193" s="251"/>
      <c r="S193" s="7" t="s">
        <v>163</v>
      </c>
      <c r="T193" s="6" t="s">
        <v>1570</v>
      </c>
      <c r="U193" s="6" t="s">
        <v>77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3156</v>
      </c>
      <c r="B194" s="3" t="s">
        <v>3482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179</v>
      </c>
      <c r="I194" s="26" t="s">
        <v>180</v>
      </c>
      <c r="J194" s="9" t="str">
        <f t="shared" si="3"/>
        <v>Sim</v>
      </c>
      <c r="K194" s="248">
        <v>44278</v>
      </c>
      <c r="L194" s="7"/>
      <c r="M194" s="6" t="s">
        <v>381</v>
      </c>
      <c r="N194" s="10">
        <v>0.02</v>
      </c>
      <c r="O194" s="9" t="s">
        <v>99</v>
      </c>
      <c r="P194" s="250">
        <v>0.2</v>
      </c>
      <c r="Q194" s="113" t="s">
        <v>3401</v>
      </c>
      <c r="R194" s="113"/>
      <c r="S194" s="7" t="s">
        <v>163</v>
      </c>
      <c r="T194" s="6" t="s">
        <v>1577</v>
      </c>
      <c r="U194" s="6" t="s">
        <v>77</v>
      </c>
      <c r="V194" s="26" t="e">
        <f t="shared" ca="1" si="2"/>
        <v>#NAME?</v>
      </c>
      <c r="W194" s="26"/>
      <c r="X194" s="26"/>
      <c r="Y194" s="6" t="s">
        <v>279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3156</v>
      </c>
      <c r="B195" s="3" t="s">
        <v>3482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179</v>
      </c>
      <c r="I195" s="26" t="s">
        <v>180</v>
      </c>
      <c r="J195" s="9" t="str">
        <f t="shared" si="3"/>
        <v>Sim</v>
      </c>
      <c r="K195" s="248">
        <v>44278</v>
      </c>
      <c r="L195" s="6"/>
      <c r="M195" s="6" t="s">
        <v>281</v>
      </c>
      <c r="N195" s="249">
        <v>2.5000000000000001E-2</v>
      </c>
      <c r="O195" s="9" t="s">
        <v>201</v>
      </c>
      <c r="P195" s="250">
        <v>0.2</v>
      </c>
      <c r="Q195" s="113" t="s">
        <v>3401</v>
      </c>
      <c r="R195" s="113"/>
      <c r="S195" s="7" t="s">
        <v>163</v>
      </c>
      <c r="T195" s="6" t="s">
        <v>1577</v>
      </c>
      <c r="U195" s="6" t="s">
        <v>77</v>
      </c>
      <c r="V195" s="26" t="e">
        <f t="shared" ca="1" si="2"/>
        <v>#NAME?</v>
      </c>
      <c r="W195" s="26"/>
      <c r="X195" s="26"/>
      <c r="Y195" s="6" t="s">
        <v>279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3156</v>
      </c>
      <c r="B196" s="14" t="s">
        <v>3483</v>
      </c>
      <c r="C196" s="9">
        <v>320310</v>
      </c>
      <c r="D196" s="9" t="s">
        <v>3158</v>
      </c>
      <c r="E196" s="9" t="s">
        <v>32</v>
      </c>
      <c r="F196" s="6" t="s">
        <v>3165</v>
      </c>
      <c r="G196" s="7" t="e">
        <f t="shared" ca="1" si="0"/>
        <v>#NAME?</v>
      </c>
      <c r="H196" s="8" t="s">
        <v>161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221</v>
      </c>
      <c r="N196" s="10">
        <v>0.01</v>
      </c>
      <c r="O196" s="9" t="s">
        <v>99</v>
      </c>
      <c r="P196" s="250">
        <v>0.1</v>
      </c>
      <c r="Q196" s="251"/>
      <c r="R196" s="251"/>
      <c r="S196" s="7" t="s">
        <v>163</v>
      </c>
      <c r="T196" s="6">
        <v>295405180</v>
      </c>
      <c r="U196" s="6" t="s">
        <v>32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3167</v>
      </c>
      <c r="BH196" s="115">
        <v>0</v>
      </c>
      <c r="BI196" s="115" t="s">
        <v>3167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3156</v>
      </c>
      <c r="B197" s="14" t="s">
        <v>3484</v>
      </c>
      <c r="C197" s="9">
        <v>35930</v>
      </c>
      <c r="D197" s="9" t="s">
        <v>3158</v>
      </c>
      <c r="E197" s="9" t="s">
        <v>32</v>
      </c>
      <c r="F197" s="6" t="s">
        <v>3165</v>
      </c>
      <c r="G197" s="7" t="e">
        <f t="shared" ca="1" si="0"/>
        <v>#NAME?</v>
      </c>
      <c r="H197" s="8" t="s">
        <v>161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221</v>
      </c>
      <c r="N197" s="10">
        <v>1.4999999999999999E-2</v>
      </c>
      <c r="O197" s="9" t="s">
        <v>99</v>
      </c>
      <c r="P197" s="250">
        <v>0.1</v>
      </c>
      <c r="Q197" s="113"/>
      <c r="R197" s="113"/>
      <c r="S197" s="7" t="s">
        <v>163</v>
      </c>
      <c r="T197" s="6" t="s">
        <v>3485</v>
      </c>
      <c r="U197" s="6" t="s">
        <v>32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3167</v>
      </c>
      <c r="BH197" s="115">
        <v>0</v>
      </c>
      <c r="BI197" s="115" t="s">
        <v>3167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3156</v>
      </c>
      <c r="B198" s="3" t="s">
        <v>3486</v>
      </c>
      <c r="C198" s="9">
        <v>32362</v>
      </c>
      <c r="D198" s="9" t="s">
        <v>18</v>
      </c>
      <c r="E198" s="9" t="s">
        <v>19</v>
      </c>
      <c r="F198" s="9" t="s">
        <v>72</v>
      </c>
      <c r="G198" s="7" t="e">
        <f t="shared" ca="1" si="0"/>
        <v>#NAME?</v>
      </c>
      <c r="H198" s="8" t="s">
        <v>179</v>
      </c>
      <c r="I198" s="26" t="s">
        <v>180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163</v>
      </c>
      <c r="T198" s="6" t="s">
        <v>3487</v>
      </c>
      <c r="U198" s="6" t="s">
        <v>77</v>
      </c>
      <c r="V198" s="26" t="e">
        <f t="shared" ca="1" si="2"/>
        <v>#NAME?</v>
      </c>
      <c r="W198" s="26"/>
      <c r="X198" s="26"/>
      <c r="Y198" s="6" t="s">
        <v>279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3156</v>
      </c>
      <c r="B199" s="110" t="s">
        <v>3488</v>
      </c>
      <c r="C199" s="9">
        <v>32254</v>
      </c>
      <c r="D199" s="9" t="s">
        <v>18</v>
      </c>
      <c r="E199" s="9" t="s">
        <v>19</v>
      </c>
      <c r="F199" s="9" t="s">
        <v>72</v>
      </c>
      <c r="G199" s="7" t="e">
        <f t="shared" ca="1" si="0"/>
        <v>#NAME?</v>
      </c>
      <c r="H199" s="8" t="s">
        <v>179</v>
      </c>
      <c r="I199" s="26" t="s">
        <v>180</v>
      </c>
      <c r="J199" s="9" t="str">
        <f t="shared" si="3"/>
        <v>Não</v>
      </c>
      <c r="K199" s="248">
        <v>44263</v>
      </c>
      <c r="L199" s="6"/>
      <c r="M199" s="6" t="s">
        <v>221</v>
      </c>
      <c r="N199" s="10">
        <v>1.4999999999999999E-2</v>
      </c>
      <c r="O199" s="9" t="s">
        <v>99</v>
      </c>
      <c r="P199" s="250">
        <v>0.1</v>
      </c>
      <c r="Q199" s="47"/>
      <c r="R199" s="47"/>
      <c r="S199" s="7" t="s">
        <v>163</v>
      </c>
      <c r="T199" s="9" t="s">
        <v>3489</v>
      </c>
      <c r="U199" s="6" t="s">
        <v>77</v>
      </c>
      <c r="V199" s="26" t="e">
        <f t="shared" ca="1" si="2"/>
        <v>#NAME?</v>
      </c>
      <c r="W199" s="26"/>
      <c r="X199" s="26"/>
      <c r="Y199" s="6" t="s">
        <v>165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3156</v>
      </c>
      <c r="B200" s="39" t="s">
        <v>3490</v>
      </c>
      <c r="C200" s="9">
        <v>577499</v>
      </c>
      <c r="D200" s="9" t="s">
        <v>3158</v>
      </c>
      <c r="E200" s="9" t="s">
        <v>32</v>
      </c>
      <c r="F200" s="9" t="s">
        <v>3159</v>
      </c>
      <c r="G200" s="7" t="e">
        <f t="shared" ca="1" si="0"/>
        <v>#NAME?</v>
      </c>
      <c r="H200" s="8" t="s">
        <v>179</v>
      </c>
      <c r="I200" s="26" t="s">
        <v>180</v>
      </c>
      <c r="J200" s="9" t="str">
        <f t="shared" si="3"/>
        <v>Sim</v>
      </c>
      <c r="K200" s="248">
        <v>43879</v>
      </c>
      <c r="L200" s="6"/>
      <c r="M200" s="6" t="s">
        <v>221</v>
      </c>
      <c r="N200" s="10">
        <v>1.4999999999999999E-2</v>
      </c>
      <c r="O200" s="9" t="s">
        <v>24</v>
      </c>
      <c r="P200" s="250">
        <v>0</v>
      </c>
      <c r="Q200" s="113" t="s">
        <v>3401</v>
      </c>
      <c r="R200" s="47"/>
      <c r="S200" s="7" t="s">
        <v>163</v>
      </c>
      <c r="T200" s="9" t="s">
        <v>1608</v>
      </c>
      <c r="U200" s="6" t="s">
        <v>32</v>
      </c>
      <c r="V200" s="26" t="e">
        <f t="shared" ca="1" si="2"/>
        <v>#NAME?</v>
      </c>
      <c r="W200" s="26"/>
      <c r="X200" s="26"/>
      <c r="Y200" s="6" t="s">
        <v>279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3156</v>
      </c>
      <c r="B201" s="3" t="s">
        <v>3491</v>
      </c>
      <c r="C201" s="9">
        <v>32702</v>
      </c>
      <c r="D201" s="9" t="s">
        <v>18</v>
      </c>
      <c r="E201" s="9" t="s">
        <v>32</v>
      </c>
      <c r="F201" s="9" t="s">
        <v>233</v>
      </c>
      <c r="G201" s="7" t="e">
        <f t="shared" ca="1" si="0"/>
        <v>#NAME?</v>
      </c>
      <c r="H201" s="8" t="s">
        <v>179</v>
      </c>
      <c r="I201" s="26" t="s">
        <v>180</v>
      </c>
      <c r="J201" s="9" t="str">
        <f t="shared" si="3"/>
        <v>Sim</v>
      </c>
      <c r="K201" s="248">
        <v>43851</v>
      </c>
      <c r="L201" s="6"/>
      <c r="M201" s="6" t="s">
        <v>98</v>
      </c>
      <c r="N201" s="10">
        <v>1.2E-2</v>
      </c>
      <c r="O201" s="9" t="s">
        <v>24</v>
      </c>
      <c r="P201" s="250">
        <v>0</v>
      </c>
      <c r="Q201" s="113" t="s">
        <v>3492</v>
      </c>
      <c r="R201" s="113" t="s">
        <v>3493</v>
      </c>
      <c r="S201" s="7" t="s">
        <v>163</v>
      </c>
      <c r="T201" s="6" t="s">
        <v>3494</v>
      </c>
      <c r="U201" s="6" t="s">
        <v>32</v>
      </c>
      <c r="V201" s="26" t="e">
        <f t="shared" ca="1" si="2"/>
        <v>#NAME?</v>
      </c>
      <c r="W201" s="26"/>
      <c r="X201" s="26"/>
      <c r="Y201" s="6" t="s">
        <v>279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3156</v>
      </c>
      <c r="B202" s="3" t="s">
        <v>3495</v>
      </c>
      <c r="C202" s="9">
        <v>435597</v>
      </c>
      <c r="D202" s="9" t="s">
        <v>3158</v>
      </c>
      <c r="E202" s="9" t="s">
        <v>32</v>
      </c>
      <c r="F202" s="9" t="s">
        <v>3159</v>
      </c>
      <c r="G202" s="7" t="e">
        <f t="shared" ca="1" si="0"/>
        <v>#NAME?</v>
      </c>
      <c r="H202" s="8" t="s">
        <v>179</v>
      </c>
      <c r="I202" s="26" t="s">
        <v>180</v>
      </c>
      <c r="J202" s="9" t="str">
        <f t="shared" si="3"/>
        <v>Sim</v>
      </c>
      <c r="K202" s="248">
        <v>43711</v>
      </c>
      <c r="L202" s="6"/>
      <c r="M202" s="6" t="s">
        <v>221</v>
      </c>
      <c r="N202" s="249">
        <v>0.01</v>
      </c>
      <c r="O202" s="9" t="s">
        <v>99</v>
      </c>
      <c r="P202" s="250">
        <v>0.1</v>
      </c>
      <c r="Q202" s="113" t="s">
        <v>3182</v>
      </c>
      <c r="R202" s="113"/>
      <c r="S202" s="7" t="s">
        <v>163</v>
      </c>
      <c r="T202" s="6" t="s">
        <v>3496</v>
      </c>
      <c r="U202" s="6" t="s">
        <v>32</v>
      </c>
      <c r="V202" s="26" t="e">
        <f t="shared" ca="1" si="2"/>
        <v>#NAME?</v>
      </c>
      <c r="W202" s="26"/>
      <c r="X202" s="26"/>
      <c r="Y202" s="6" t="s">
        <v>279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3156</v>
      </c>
      <c r="B203" s="3" t="s">
        <v>3497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161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98</v>
      </c>
      <c r="N203" s="10">
        <v>1.2E-2</v>
      </c>
      <c r="O203" s="9" t="s">
        <v>24</v>
      </c>
      <c r="P203" s="250">
        <v>0</v>
      </c>
      <c r="Q203" s="30"/>
      <c r="R203" s="251" t="s">
        <v>3498</v>
      </c>
      <c r="S203" s="7" t="s">
        <v>163</v>
      </c>
      <c r="T203" s="6" t="s">
        <v>3499</v>
      </c>
      <c r="U203" s="6" t="s">
        <v>77</v>
      </c>
      <c r="V203" s="26" t="e">
        <f t="shared" ca="1" si="2"/>
        <v>#NAME?</v>
      </c>
      <c r="W203" s="26"/>
      <c r="X203" s="26"/>
      <c r="Y203" s="6" t="s">
        <v>279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3156</v>
      </c>
      <c r="B204" s="14" t="s">
        <v>3500</v>
      </c>
      <c r="C204" s="9">
        <v>446205</v>
      </c>
      <c r="D204" s="9" t="s">
        <v>3158</v>
      </c>
      <c r="E204" s="9" t="s">
        <v>32</v>
      </c>
      <c r="F204" s="6" t="s">
        <v>3159</v>
      </c>
      <c r="G204" s="7" t="e">
        <f t="shared" ca="1" si="0"/>
        <v>#NAME?</v>
      </c>
      <c r="H204" s="8" t="s">
        <v>161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98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163</v>
      </c>
      <c r="T204" s="6" t="s">
        <v>3501</v>
      </c>
      <c r="U204" s="6" t="s">
        <v>32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3167</v>
      </c>
      <c r="BH204" s="115">
        <v>0</v>
      </c>
      <c r="BI204" s="115" t="s">
        <v>3167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3156</v>
      </c>
      <c r="B205" s="14" t="s">
        <v>3502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161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98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163</v>
      </c>
      <c r="T205" s="6" t="s">
        <v>3503</v>
      </c>
      <c r="U205" s="6" t="s">
        <v>77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3156</v>
      </c>
      <c r="B206" s="3" t="s">
        <v>3504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179</v>
      </c>
      <c r="I206" s="26" t="s">
        <v>180</v>
      </c>
      <c r="J206" s="9" t="str">
        <f t="shared" si="3"/>
        <v>Não</v>
      </c>
      <c r="K206" s="248">
        <v>44280</v>
      </c>
      <c r="L206" s="6"/>
      <c r="M206" s="6" t="s">
        <v>221</v>
      </c>
      <c r="N206" s="10">
        <v>1.4999999999999999E-2</v>
      </c>
      <c r="O206" s="9" t="s">
        <v>99</v>
      </c>
      <c r="P206" s="250">
        <v>0.1</v>
      </c>
      <c r="Q206" s="113"/>
      <c r="R206" s="113" t="s">
        <v>3505</v>
      </c>
      <c r="S206" s="7" t="s">
        <v>163</v>
      </c>
      <c r="T206" s="6" t="s">
        <v>1652</v>
      </c>
      <c r="U206" s="6" t="s">
        <v>77</v>
      </c>
      <c r="V206" s="26" t="e">
        <f t="shared" ca="1" si="2"/>
        <v>#NAME?</v>
      </c>
      <c r="W206" s="26"/>
      <c r="X206" s="26"/>
      <c r="Y206" s="6" t="s">
        <v>279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3156</v>
      </c>
      <c r="B207" s="14" t="s">
        <v>3506</v>
      </c>
      <c r="C207" s="9">
        <v>317557</v>
      </c>
      <c r="D207" s="9" t="s">
        <v>3224</v>
      </c>
      <c r="E207" s="9" t="s">
        <v>32</v>
      </c>
      <c r="F207" s="6" t="s">
        <v>3224</v>
      </c>
      <c r="G207" s="7" t="e">
        <f t="shared" ca="1" si="0"/>
        <v>#NAME?</v>
      </c>
      <c r="H207" s="8" t="s">
        <v>161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281</v>
      </c>
      <c r="N207" s="10">
        <v>0.02</v>
      </c>
      <c r="O207" s="9" t="s">
        <v>201</v>
      </c>
      <c r="P207" s="250">
        <v>0.2</v>
      </c>
      <c r="Q207" s="113"/>
      <c r="R207" s="113"/>
      <c r="S207" s="7" t="s">
        <v>163</v>
      </c>
      <c r="T207" s="6" t="s">
        <v>3507</v>
      </c>
      <c r="U207" s="6" t="s">
        <v>32</v>
      </c>
      <c r="V207" s="26" t="e">
        <f t="shared" ca="1" si="2"/>
        <v>#NAME?</v>
      </c>
      <c r="W207" s="26"/>
      <c r="X207" s="26"/>
      <c r="Y207" s="6" t="s">
        <v>279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3167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3156</v>
      </c>
      <c r="B208" s="3" t="s">
        <v>3508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161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381</v>
      </c>
      <c r="N208" s="10">
        <v>0.02</v>
      </c>
      <c r="O208" s="9" t="s">
        <v>99</v>
      </c>
      <c r="P208" s="250">
        <v>0.2</v>
      </c>
      <c r="Q208" s="30"/>
      <c r="R208" s="30"/>
      <c r="S208" s="7" t="s">
        <v>163</v>
      </c>
      <c r="T208" s="6" t="s">
        <v>3509</v>
      </c>
      <c r="U208" s="6" t="s">
        <v>77</v>
      </c>
      <c r="V208" s="26" t="e">
        <f t="shared" ca="1" si="2"/>
        <v>#NAME?</v>
      </c>
      <c r="W208" s="26"/>
      <c r="X208" s="26"/>
      <c r="Y208" s="6" t="s">
        <v>279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3167</v>
      </c>
      <c r="BH208" s="115">
        <v>0</v>
      </c>
      <c r="BI208" s="115" t="s">
        <v>3167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3156</v>
      </c>
      <c r="B209" s="39" t="s">
        <v>3510</v>
      </c>
      <c r="C209" s="9">
        <v>85867</v>
      </c>
      <c r="D209" s="9" t="s">
        <v>3224</v>
      </c>
      <c r="E209" s="9" t="s">
        <v>32</v>
      </c>
      <c r="F209" s="9" t="s">
        <v>3224</v>
      </c>
      <c r="G209" s="7" t="e">
        <f t="shared" ca="1" si="0"/>
        <v>#NAME?</v>
      </c>
      <c r="H209" s="8" t="s">
        <v>170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281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163</v>
      </c>
      <c r="T209" s="9" t="s">
        <v>3511</v>
      </c>
      <c r="U209" s="9" t="s">
        <v>32</v>
      </c>
      <c r="V209" s="26" t="e">
        <f t="shared" ca="1" si="2"/>
        <v>#NAME?</v>
      </c>
      <c r="W209" s="26"/>
      <c r="X209" s="26"/>
      <c r="Y209" s="6" t="s">
        <v>279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3156</v>
      </c>
      <c r="B210" s="3" t="s">
        <v>1662</v>
      </c>
      <c r="C210" s="9">
        <v>33722</v>
      </c>
      <c r="D210" s="9" t="s">
        <v>18</v>
      </c>
      <c r="E210" s="9" t="s">
        <v>19</v>
      </c>
      <c r="F210" s="9" t="s">
        <v>72</v>
      </c>
      <c r="G210" s="7" t="e">
        <f t="shared" ca="1" si="0"/>
        <v>#NAME?</v>
      </c>
      <c r="H210" s="8" t="s">
        <v>179</v>
      </c>
      <c r="I210" s="26" t="s">
        <v>180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3512</v>
      </c>
      <c r="S210" s="7" t="s">
        <v>163</v>
      </c>
      <c r="T210" s="6" t="s">
        <v>1665</v>
      </c>
      <c r="U210" s="6" t="s">
        <v>77</v>
      </c>
      <c r="V210" s="26" t="e">
        <f t="shared" ca="1" si="2"/>
        <v>#NAME?</v>
      </c>
      <c r="W210" s="26"/>
      <c r="X210" s="26"/>
      <c r="Y210" s="6" t="s">
        <v>279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3156</v>
      </c>
      <c r="B211" s="110" t="s">
        <v>1666</v>
      </c>
      <c r="C211" s="9">
        <v>388028</v>
      </c>
      <c r="D211" s="9" t="s">
        <v>18</v>
      </c>
      <c r="E211" s="9" t="s">
        <v>32</v>
      </c>
      <c r="F211" s="7" t="s">
        <v>295</v>
      </c>
      <c r="G211" s="7" t="e">
        <f t="shared" ca="1" si="0"/>
        <v>#NAME?</v>
      </c>
      <c r="H211" s="8" t="s">
        <v>179</v>
      </c>
      <c r="I211" s="26" t="s">
        <v>180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163</v>
      </c>
      <c r="T211" s="9" t="s">
        <v>1668</v>
      </c>
      <c r="U211" s="6" t="s">
        <v>230</v>
      </c>
      <c r="V211" s="26" t="e">
        <f t="shared" ca="1" si="2"/>
        <v>#NAME?</v>
      </c>
      <c r="W211" s="26"/>
      <c r="X211" s="26"/>
      <c r="Y211" s="6" t="s">
        <v>279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3156</v>
      </c>
      <c r="B212" s="110" t="s">
        <v>3513</v>
      </c>
      <c r="C212" s="9">
        <v>388035</v>
      </c>
      <c r="D212" s="9" t="s">
        <v>18</v>
      </c>
      <c r="E212" s="9" t="s">
        <v>32</v>
      </c>
      <c r="F212" s="7" t="s">
        <v>295</v>
      </c>
      <c r="G212" s="7" t="e">
        <f t="shared" ca="1" si="0"/>
        <v>#NAME?</v>
      </c>
      <c r="H212" s="8" t="s">
        <v>179</v>
      </c>
      <c r="I212" s="26" t="s">
        <v>180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207</v>
      </c>
      <c r="T212" s="9" t="s">
        <v>1554</v>
      </c>
      <c r="U212" s="6" t="s">
        <v>230</v>
      </c>
      <c r="V212" s="26" t="e">
        <f t="shared" ca="1" si="2"/>
        <v>#NAME?</v>
      </c>
      <c r="W212" s="26"/>
      <c r="X212" s="26"/>
      <c r="Y212" s="6" t="s">
        <v>279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3156</v>
      </c>
      <c r="B213" s="3" t="s">
        <v>1676</v>
      </c>
      <c r="C213" s="9">
        <v>330314</v>
      </c>
      <c r="D213" s="9" t="s">
        <v>18</v>
      </c>
      <c r="E213" s="9" t="s">
        <v>19</v>
      </c>
      <c r="F213" s="9" t="s">
        <v>72</v>
      </c>
      <c r="G213" s="7" t="e">
        <f t="shared" ca="1" si="0"/>
        <v>#NAME?</v>
      </c>
      <c r="H213" s="8" t="s">
        <v>179</v>
      </c>
      <c r="I213" s="26" t="s">
        <v>180</v>
      </c>
      <c r="J213" s="9" t="str">
        <f t="shared" si="3"/>
        <v>Sim</v>
      </c>
      <c r="K213" s="248">
        <v>44263</v>
      </c>
      <c r="L213" s="6"/>
      <c r="M213" s="6" t="s">
        <v>281</v>
      </c>
      <c r="N213" s="10">
        <v>2.5000000000000001E-2</v>
      </c>
      <c r="O213" s="9" t="s">
        <v>201</v>
      </c>
      <c r="P213" s="250">
        <v>0.2</v>
      </c>
      <c r="Q213" s="113" t="s">
        <v>3514</v>
      </c>
      <c r="R213" s="113" t="s">
        <v>3438</v>
      </c>
      <c r="S213" s="7" t="s">
        <v>163</v>
      </c>
      <c r="T213" s="6" t="s">
        <v>1678</v>
      </c>
      <c r="U213" s="6" t="s">
        <v>77</v>
      </c>
      <c r="V213" s="26" t="e">
        <f t="shared" ca="1" si="2"/>
        <v>#NAME?</v>
      </c>
      <c r="W213" s="26"/>
      <c r="X213" s="26"/>
      <c r="Y213" s="6" t="s">
        <v>165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3156</v>
      </c>
      <c r="B214" s="3" t="s">
        <v>3515</v>
      </c>
      <c r="C214" s="9">
        <v>285004</v>
      </c>
      <c r="D214" s="9" t="s">
        <v>18</v>
      </c>
      <c r="E214" s="9" t="s">
        <v>19</v>
      </c>
      <c r="F214" s="9" t="s">
        <v>72</v>
      </c>
      <c r="G214" s="7" t="e">
        <f t="shared" ca="1" si="0"/>
        <v>#NAME?</v>
      </c>
      <c r="H214" s="8" t="s">
        <v>179</v>
      </c>
      <c r="I214" s="26" t="s">
        <v>180</v>
      </c>
      <c r="J214" s="9" t="str">
        <f t="shared" si="3"/>
        <v>Não</v>
      </c>
      <c r="K214" s="248">
        <v>44319</v>
      </c>
      <c r="L214" s="6"/>
      <c r="M214" s="6" t="s">
        <v>221</v>
      </c>
      <c r="N214" s="10">
        <v>1.4999999999999999E-2</v>
      </c>
      <c r="O214" s="9" t="s">
        <v>99</v>
      </c>
      <c r="P214" s="250">
        <v>0.1</v>
      </c>
      <c r="Q214" s="30"/>
      <c r="R214" s="30" t="s">
        <v>3516</v>
      </c>
      <c r="S214" s="7" t="s">
        <v>163</v>
      </c>
      <c r="T214" s="6" t="s">
        <v>3517</v>
      </c>
      <c r="U214" s="6" t="s">
        <v>77</v>
      </c>
      <c r="V214" s="26" t="e">
        <f t="shared" ca="1" si="2"/>
        <v>#NAME?</v>
      </c>
      <c r="W214" s="26"/>
      <c r="X214" s="26"/>
      <c r="Y214" s="6" t="s">
        <v>279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3156</v>
      </c>
      <c r="B215" s="14" t="s">
        <v>3518</v>
      </c>
      <c r="C215" s="9">
        <v>338374</v>
      </c>
      <c r="D215" s="9" t="s">
        <v>3158</v>
      </c>
      <c r="E215" s="9" t="s">
        <v>32</v>
      </c>
      <c r="F215" s="6" t="s">
        <v>3165</v>
      </c>
      <c r="G215" s="7" t="e">
        <f t="shared" ca="1" si="0"/>
        <v>#NAME?</v>
      </c>
      <c r="H215" s="8" t="s">
        <v>161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221</v>
      </c>
      <c r="N215" s="10">
        <v>0.01</v>
      </c>
      <c r="O215" s="9" t="s">
        <v>99</v>
      </c>
      <c r="P215" s="250">
        <v>0.1</v>
      </c>
      <c r="Q215" s="251"/>
      <c r="R215" s="113"/>
      <c r="S215" s="7" t="s">
        <v>163</v>
      </c>
      <c r="T215" s="6" t="s">
        <v>3519</v>
      </c>
      <c r="U215" s="6" t="s">
        <v>32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3167</v>
      </c>
      <c r="BH215" s="115">
        <v>0</v>
      </c>
      <c r="BI215" s="115" t="s">
        <v>3167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3156</v>
      </c>
      <c r="B216" s="3" t="s">
        <v>3520</v>
      </c>
      <c r="C216" s="9">
        <v>437539</v>
      </c>
      <c r="D216" s="9" t="s">
        <v>3158</v>
      </c>
      <c r="E216" s="9" t="s">
        <v>32</v>
      </c>
      <c r="F216" s="6" t="s">
        <v>3159</v>
      </c>
      <c r="G216" s="7" t="e">
        <f t="shared" ca="1" si="0"/>
        <v>#NAME?</v>
      </c>
      <c r="H216" s="8" t="s">
        <v>161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221</v>
      </c>
      <c r="N216" s="10">
        <v>0.01</v>
      </c>
      <c r="O216" s="9" t="s">
        <v>99</v>
      </c>
      <c r="P216" s="250">
        <v>0.1</v>
      </c>
      <c r="Q216" s="251"/>
      <c r="R216" s="113"/>
      <c r="S216" s="7" t="s">
        <v>163</v>
      </c>
      <c r="T216" s="6" t="s">
        <v>3521</v>
      </c>
      <c r="U216" s="6" t="s">
        <v>32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3167</v>
      </c>
      <c r="BH216" s="115">
        <v>0</v>
      </c>
      <c r="BI216" s="115" t="s">
        <v>3167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3156</v>
      </c>
      <c r="B217" s="3" t="s">
        <v>3522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161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221</v>
      </c>
      <c r="N217" s="10">
        <v>1.4999999999999999E-2</v>
      </c>
      <c r="O217" s="9" t="s">
        <v>99</v>
      </c>
      <c r="P217" s="250">
        <v>0.1</v>
      </c>
      <c r="Q217" s="30"/>
      <c r="R217" s="30"/>
      <c r="S217" s="7" t="s">
        <v>163</v>
      </c>
      <c r="T217" s="6" t="s">
        <v>3523</v>
      </c>
      <c r="U217" s="6" t="s">
        <v>77</v>
      </c>
      <c r="V217" s="26" t="e">
        <f t="shared" ca="1" si="2"/>
        <v>#NAME?</v>
      </c>
      <c r="W217" s="26"/>
      <c r="X217" s="26"/>
      <c r="Y217" s="6" t="s">
        <v>279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3167</v>
      </c>
      <c r="BH217" s="115">
        <v>0</v>
      </c>
      <c r="BI217" s="115" t="s">
        <v>3167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3156</v>
      </c>
      <c r="B218" s="3" t="s">
        <v>84</v>
      </c>
      <c r="C218" s="9">
        <v>32879</v>
      </c>
      <c r="D218" s="9" t="s">
        <v>18</v>
      </c>
      <c r="E218" s="9" t="s">
        <v>19</v>
      </c>
      <c r="F218" s="9" t="s">
        <v>72</v>
      </c>
      <c r="G218" s="7" t="e">
        <f t="shared" ca="1" si="0"/>
        <v>#NAME?</v>
      </c>
      <c r="H218" s="8" t="s">
        <v>179</v>
      </c>
      <c r="I218" s="26" t="s">
        <v>180</v>
      </c>
      <c r="J218" s="9" t="str">
        <f t="shared" si="3"/>
        <v>Não</v>
      </c>
      <c r="K218" s="248">
        <v>44273</v>
      </c>
      <c r="L218" s="6"/>
      <c r="M218" s="6" t="s">
        <v>221</v>
      </c>
      <c r="N218" s="10">
        <v>1.4999999999999999E-2</v>
      </c>
      <c r="O218" s="9" t="s">
        <v>99</v>
      </c>
      <c r="P218" s="250">
        <v>0.1</v>
      </c>
      <c r="Q218" s="113"/>
      <c r="R218" s="113"/>
      <c r="S218" s="7" t="s">
        <v>163</v>
      </c>
      <c r="T218" s="6" t="s">
        <v>1728</v>
      </c>
      <c r="U218" s="6" t="s">
        <v>77</v>
      </c>
      <c r="V218" s="26" t="e">
        <f t="shared" ca="1" si="2"/>
        <v>#NAME?</v>
      </c>
      <c r="W218" s="26"/>
      <c r="X218" s="26"/>
      <c r="Y218" s="6" t="s">
        <v>279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3156</v>
      </c>
      <c r="B219" s="110" t="s">
        <v>3524</v>
      </c>
      <c r="C219" s="9">
        <v>33154</v>
      </c>
      <c r="D219" s="9" t="s">
        <v>18</v>
      </c>
      <c r="E219" s="9" t="s">
        <v>19</v>
      </c>
      <c r="F219" s="9" t="s">
        <v>3206</v>
      </c>
      <c r="G219" s="7" t="e">
        <f t="shared" ca="1" si="0"/>
        <v>#NAME?</v>
      </c>
      <c r="H219" s="8" t="s">
        <v>179</v>
      </c>
      <c r="I219" s="26" t="s">
        <v>180</v>
      </c>
      <c r="J219" s="9" t="str">
        <f t="shared" si="3"/>
        <v>Não</v>
      </c>
      <c r="K219" s="248">
        <v>44263</v>
      </c>
      <c r="L219" s="6"/>
      <c r="M219" s="6" t="s">
        <v>98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163</v>
      </c>
      <c r="T219" s="9" t="s">
        <v>1744</v>
      </c>
      <c r="U219" s="6" t="s">
        <v>77</v>
      </c>
      <c r="V219" s="26" t="e">
        <f t="shared" ca="1" si="2"/>
        <v>#NAME?</v>
      </c>
      <c r="W219" s="26"/>
      <c r="X219" s="26"/>
      <c r="Y219" s="6" t="s">
        <v>279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3156</v>
      </c>
      <c r="B220" s="110" t="s">
        <v>3525</v>
      </c>
      <c r="C220" s="9">
        <v>34322</v>
      </c>
      <c r="D220" s="9" t="s">
        <v>18</v>
      </c>
      <c r="E220" s="9" t="s">
        <v>19</v>
      </c>
      <c r="F220" s="9" t="s">
        <v>72</v>
      </c>
      <c r="G220" s="7" t="e">
        <f t="shared" ca="1" si="0"/>
        <v>#NAME?</v>
      </c>
      <c r="H220" s="8" t="s">
        <v>179</v>
      </c>
      <c r="I220" s="26" t="s">
        <v>180</v>
      </c>
      <c r="J220" s="9" t="str">
        <f t="shared" si="3"/>
        <v>Não</v>
      </c>
      <c r="K220" s="248">
        <v>44263</v>
      </c>
      <c r="L220" s="6"/>
      <c r="M220" s="6" t="s">
        <v>381</v>
      </c>
      <c r="N220" s="249">
        <v>0.02</v>
      </c>
      <c r="O220" s="9" t="s">
        <v>99</v>
      </c>
      <c r="P220" s="250">
        <v>0.2</v>
      </c>
      <c r="Q220" s="47"/>
      <c r="R220" s="113" t="s">
        <v>3526</v>
      </c>
      <c r="S220" s="7" t="s">
        <v>163</v>
      </c>
      <c r="T220" s="9" t="s">
        <v>1762</v>
      </c>
      <c r="U220" s="6" t="s">
        <v>77</v>
      </c>
      <c r="V220" s="26" t="e">
        <f t="shared" ca="1" si="2"/>
        <v>#NAME?</v>
      </c>
      <c r="W220" s="26"/>
      <c r="X220" s="26"/>
      <c r="Y220" s="6" t="s">
        <v>279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3156</v>
      </c>
      <c r="B221" s="110" t="s">
        <v>3525</v>
      </c>
      <c r="C221" s="9">
        <v>34368</v>
      </c>
      <c r="D221" s="260" t="s">
        <v>18</v>
      </c>
      <c r="E221" s="260" t="s">
        <v>19</v>
      </c>
      <c r="F221" s="260" t="s">
        <v>72</v>
      </c>
      <c r="G221" s="7" t="e">
        <f t="shared" ca="1" si="0"/>
        <v>#NAME?</v>
      </c>
      <c r="H221" s="261" t="s">
        <v>179</v>
      </c>
      <c r="I221" s="26" t="s">
        <v>180</v>
      </c>
      <c r="J221" s="9" t="str">
        <f t="shared" si="3"/>
        <v>Não</v>
      </c>
      <c r="K221" s="262">
        <v>44390</v>
      </c>
      <c r="L221" s="263"/>
      <c r="M221" s="263" t="s">
        <v>221</v>
      </c>
      <c r="N221" s="267">
        <v>1.4999999999999999E-2</v>
      </c>
      <c r="O221" s="267"/>
      <c r="P221" s="265"/>
      <c r="Q221" s="47"/>
      <c r="R221" s="113" t="s">
        <v>3527</v>
      </c>
      <c r="S221" s="7" t="s">
        <v>163</v>
      </c>
      <c r="T221" s="9" t="s">
        <v>1762</v>
      </c>
      <c r="U221" s="6" t="s">
        <v>77</v>
      </c>
      <c r="V221" s="26" t="e">
        <f t="shared" ca="1" si="2"/>
        <v>#NAME?</v>
      </c>
      <c r="W221" s="26"/>
      <c r="X221" s="26"/>
      <c r="Y221" s="6" t="s">
        <v>279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3156</v>
      </c>
      <c r="B222" s="3" t="s">
        <v>1793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179</v>
      </c>
      <c r="I222" s="26" t="s">
        <v>180</v>
      </c>
      <c r="J222" s="9" t="str">
        <f t="shared" si="3"/>
        <v>Não</v>
      </c>
      <c r="K222" s="248">
        <v>44715</v>
      </c>
      <c r="L222" s="7"/>
      <c r="M222" s="6" t="s">
        <v>98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163</v>
      </c>
      <c r="T222" s="6" t="s">
        <v>1795</v>
      </c>
      <c r="U222" s="6" t="s">
        <v>209</v>
      </c>
      <c r="V222" s="26" t="e">
        <f t="shared" ca="1" si="2"/>
        <v>#NAME?</v>
      </c>
      <c r="W222" s="26"/>
      <c r="X222" s="26"/>
      <c r="Y222" s="6" t="s">
        <v>279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3156</v>
      </c>
      <c r="B223" s="3" t="s">
        <v>3528</v>
      </c>
      <c r="C223" s="9">
        <v>448575</v>
      </c>
      <c r="D223" s="9" t="s">
        <v>18</v>
      </c>
      <c r="E223" s="9" t="s">
        <v>19</v>
      </c>
      <c r="F223" s="9" t="s">
        <v>72</v>
      </c>
      <c r="G223" s="7" t="e">
        <f t="shared" ca="1" si="0"/>
        <v>#NAME?</v>
      </c>
      <c r="H223" s="8" t="s">
        <v>179</v>
      </c>
      <c r="I223" s="26" t="s">
        <v>180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3529</v>
      </c>
      <c r="S223" s="7" t="s">
        <v>163</v>
      </c>
      <c r="T223" s="6" t="s">
        <v>3530</v>
      </c>
      <c r="U223" s="6" t="s">
        <v>77</v>
      </c>
      <c r="V223" s="26" t="e">
        <f t="shared" ca="1" si="2"/>
        <v>#NAME?</v>
      </c>
      <c r="W223" s="26"/>
      <c r="X223" s="26"/>
      <c r="Y223" s="6" t="s">
        <v>279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3156</v>
      </c>
      <c r="B224" s="39" t="s">
        <v>3531</v>
      </c>
      <c r="C224" s="9">
        <v>580912</v>
      </c>
      <c r="D224" s="9" t="s">
        <v>3158</v>
      </c>
      <c r="E224" s="9" t="s">
        <v>32</v>
      </c>
      <c r="F224" s="9" t="s">
        <v>3159</v>
      </c>
      <c r="G224" s="7" t="e">
        <f t="shared" ca="1" si="0"/>
        <v>#NAME?</v>
      </c>
      <c r="H224" s="8" t="s">
        <v>179</v>
      </c>
      <c r="I224" s="26" t="s">
        <v>180</v>
      </c>
      <c r="J224" s="9" t="str">
        <f t="shared" si="3"/>
        <v>Não</v>
      </c>
      <c r="K224" s="248">
        <v>43620</v>
      </c>
      <c r="L224" s="6"/>
      <c r="M224" s="6" t="s">
        <v>221</v>
      </c>
      <c r="N224" s="249">
        <v>1.4999999999999999E-2</v>
      </c>
      <c r="O224" s="9" t="s">
        <v>99</v>
      </c>
      <c r="P224" s="250">
        <v>0.1</v>
      </c>
      <c r="Q224" s="39"/>
      <c r="R224" s="113" t="s">
        <v>3532</v>
      </c>
      <c r="S224" s="7" t="s">
        <v>163</v>
      </c>
      <c r="T224" s="9" t="s">
        <v>3533</v>
      </c>
      <c r="U224" s="6" t="s">
        <v>32</v>
      </c>
      <c r="V224" s="26" t="e">
        <f t="shared" ca="1" si="2"/>
        <v>#NAME?</v>
      </c>
      <c r="W224" s="26"/>
      <c r="X224" s="26"/>
      <c r="Y224" s="6" t="s">
        <v>279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3156</v>
      </c>
      <c r="B225" s="3" t="s">
        <v>1828</v>
      </c>
      <c r="C225" s="9">
        <v>382026</v>
      </c>
      <c r="D225" s="9" t="s">
        <v>18</v>
      </c>
      <c r="E225" s="9" t="s">
        <v>32</v>
      </c>
      <c r="F225" s="9" t="s">
        <v>3534</v>
      </c>
      <c r="G225" s="7" t="e">
        <f t="shared" ca="1" si="0"/>
        <v>#NAME?</v>
      </c>
      <c r="H225" s="8" t="s">
        <v>179</v>
      </c>
      <c r="I225" s="26" t="s">
        <v>180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163</v>
      </c>
      <c r="T225" s="6" t="s">
        <v>1831</v>
      </c>
      <c r="U225" s="6" t="s">
        <v>32</v>
      </c>
      <c r="V225" s="26" t="e">
        <f t="shared" ca="1" si="2"/>
        <v>#NAME?</v>
      </c>
      <c r="W225" s="26"/>
      <c r="X225" s="26"/>
      <c r="Y225" s="6" t="s">
        <v>279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3156</v>
      </c>
      <c r="B226" s="3" t="s">
        <v>3535</v>
      </c>
      <c r="C226" s="9">
        <v>806458</v>
      </c>
      <c r="D226" s="9" t="s">
        <v>18</v>
      </c>
      <c r="E226" s="9" t="s">
        <v>32</v>
      </c>
      <c r="F226" s="9" t="s">
        <v>3190</v>
      </c>
      <c r="G226" s="7" t="e">
        <f t="shared" ca="1" si="0"/>
        <v>#NAME?</v>
      </c>
      <c r="H226" s="8" t="s">
        <v>170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163</v>
      </c>
      <c r="T226" s="12" t="s">
        <v>3536</v>
      </c>
      <c r="U226" s="6" t="s">
        <v>970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3156</v>
      </c>
      <c r="B227" s="14" t="s">
        <v>3537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161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98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163</v>
      </c>
      <c r="T227" s="6" t="s">
        <v>3538</v>
      </c>
      <c r="U227" s="6" t="s">
        <v>77</v>
      </c>
      <c r="V227" s="26" t="e">
        <f t="shared" ca="1" si="2"/>
        <v>#NAME?</v>
      </c>
      <c r="W227" s="26"/>
      <c r="X227" s="26"/>
      <c r="Y227" s="6" t="s">
        <v>279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3156</v>
      </c>
      <c r="B228" s="14" t="s">
        <v>3539</v>
      </c>
      <c r="C228" s="9">
        <v>584239</v>
      </c>
      <c r="D228" s="9" t="s">
        <v>3158</v>
      </c>
      <c r="E228" s="9" t="s">
        <v>32</v>
      </c>
      <c r="F228" s="6" t="s">
        <v>3165</v>
      </c>
      <c r="G228" s="7" t="e">
        <f t="shared" ca="1" si="0"/>
        <v>#NAME?</v>
      </c>
      <c r="H228" s="8" t="s">
        <v>161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98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207</v>
      </c>
      <c r="T228" s="6" t="s">
        <v>3540</v>
      </c>
      <c r="U228" s="6" t="s">
        <v>42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3167</v>
      </c>
      <c r="BH228" s="115">
        <v>0</v>
      </c>
      <c r="BI228" s="115" t="s">
        <v>3167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3156</v>
      </c>
      <c r="B229" s="14" t="s">
        <v>3541</v>
      </c>
      <c r="C229" s="9">
        <v>272112</v>
      </c>
      <c r="D229" s="9" t="s">
        <v>3158</v>
      </c>
      <c r="E229" s="9" t="s">
        <v>32</v>
      </c>
      <c r="F229" s="6" t="s">
        <v>3165</v>
      </c>
      <c r="G229" s="7" t="e">
        <f t="shared" ca="1" si="0"/>
        <v>#NAME?</v>
      </c>
      <c r="H229" s="8" t="s">
        <v>161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98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163</v>
      </c>
      <c r="T229" s="6" t="s">
        <v>3542</v>
      </c>
      <c r="U229" s="6" t="s">
        <v>32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3167</v>
      </c>
      <c r="BH229" s="115">
        <v>0</v>
      </c>
      <c r="BI229" s="115" t="s">
        <v>3167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3156</v>
      </c>
      <c r="B230" s="39" t="s">
        <v>3543</v>
      </c>
      <c r="C230" s="9">
        <v>254177</v>
      </c>
      <c r="D230" s="9" t="s">
        <v>18</v>
      </c>
      <c r="E230" s="9" t="s">
        <v>32</v>
      </c>
      <c r="F230" s="9" t="s">
        <v>220</v>
      </c>
      <c r="G230" s="7" t="e">
        <f t="shared" ca="1" si="0"/>
        <v>#NAME?</v>
      </c>
      <c r="H230" s="8" t="s">
        <v>170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281</v>
      </c>
      <c r="N230" s="249">
        <v>0.02</v>
      </c>
      <c r="O230" s="9" t="s">
        <v>201</v>
      </c>
      <c r="P230" s="250">
        <v>0.2</v>
      </c>
      <c r="Q230" s="113"/>
      <c r="R230" s="113" t="s">
        <v>3544</v>
      </c>
      <c r="S230" s="7" t="s">
        <v>163</v>
      </c>
      <c r="T230" s="9" t="s">
        <v>3545</v>
      </c>
      <c r="U230" s="6" t="s">
        <v>32</v>
      </c>
      <c r="V230" s="26" t="e">
        <f t="shared" ca="1" si="2"/>
        <v>#NAME?</v>
      </c>
      <c r="W230" s="26"/>
      <c r="X230" s="26"/>
      <c r="Y230" s="6" t="s">
        <v>279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3156</v>
      </c>
      <c r="B231" s="14" t="s">
        <v>3543</v>
      </c>
      <c r="C231" s="9">
        <v>33371</v>
      </c>
      <c r="D231" s="9" t="s">
        <v>18</v>
      </c>
      <c r="E231" s="9" t="s">
        <v>32</v>
      </c>
      <c r="F231" s="9" t="s">
        <v>220</v>
      </c>
      <c r="G231" s="7" t="e">
        <f t="shared" ca="1" si="0"/>
        <v>#NAME?</v>
      </c>
      <c r="H231" s="8" t="s">
        <v>170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98</v>
      </c>
      <c r="N231" s="28">
        <v>1.2E-2</v>
      </c>
      <c r="O231" s="6" t="s">
        <v>99</v>
      </c>
      <c r="P231" s="250">
        <v>0.1</v>
      </c>
      <c r="Q231" s="113"/>
      <c r="R231" s="113" t="s">
        <v>3546</v>
      </c>
      <c r="S231" s="7" t="s">
        <v>163</v>
      </c>
      <c r="T231" s="6" t="s">
        <v>3545</v>
      </c>
      <c r="U231" s="6" t="s">
        <v>32</v>
      </c>
      <c r="V231" s="26" t="e">
        <f t="shared" ca="1" si="2"/>
        <v>#NAME?</v>
      </c>
      <c r="W231" s="26"/>
      <c r="X231" s="26"/>
      <c r="Y231" s="6" t="s">
        <v>279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3156</v>
      </c>
      <c r="B232" s="39" t="s">
        <v>3547</v>
      </c>
      <c r="C232" s="9">
        <v>439655</v>
      </c>
      <c r="D232" s="9" t="s">
        <v>18</v>
      </c>
      <c r="E232" s="9" t="s">
        <v>32</v>
      </c>
      <c r="F232" s="9" t="s">
        <v>220</v>
      </c>
      <c r="G232" s="7" t="e">
        <f t="shared" ca="1" si="0"/>
        <v>#NAME?</v>
      </c>
      <c r="H232" s="8" t="s">
        <v>170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221</v>
      </c>
      <c r="N232" s="10">
        <v>1.4999999999999999E-2</v>
      </c>
      <c r="O232" s="9" t="s">
        <v>24</v>
      </c>
      <c r="P232" s="250">
        <v>0</v>
      </c>
      <c r="Q232" s="113"/>
      <c r="R232" s="113" t="s">
        <v>3548</v>
      </c>
      <c r="S232" s="7" t="s">
        <v>163</v>
      </c>
      <c r="T232" s="9" t="s">
        <v>3549</v>
      </c>
      <c r="U232" s="6" t="s">
        <v>32</v>
      </c>
      <c r="V232" s="26" t="e">
        <f t="shared" ca="1" si="2"/>
        <v>#NAME?</v>
      </c>
      <c r="W232" s="26"/>
      <c r="X232" s="26"/>
      <c r="Y232" s="6" t="s">
        <v>165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3156</v>
      </c>
      <c r="B233" s="39" t="s">
        <v>3550</v>
      </c>
      <c r="C233" s="9">
        <v>33344</v>
      </c>
      <c r="D233" s="9" t="s">
        <v>18</v>
      </c>
      <c r="E233" s="9" t="s">
        <v>19</v>
      </c>
      <c r="F233" s="9" t="s">
        <v>684</v>
      </c>
      <c r="G233" s="7" t="e">
        <f t="shared" ca="1" si="0"/>
        <v>#NAME?</v>
      </c>
      <c r="H233" s="8" t="s">
        <v>179</v>
      </c>
      <c r="I233" s="26" t="s">
        <v>180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163</v>
      </c>
      <c r="T233" s="9" t="s">
        <v>3551</v>
      </c>
      <c r="U233" s="6" t="s">
        <v>209</v>
      </c>
      <c r="V233" s="26" t="e">
        <f t="shared" ca="1" si="2"/>
        <v>#NAME?</v>
      </c>
      <c r="W233" s="26"/>
      <c r="X233" s="26"/>
      <c r="Y233" s="6" t="s">
        <v>279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3156</v>
      </c>
      <c r="B234" s="14" t="s">
        <v>3550</v>
      </c>
      <c r="C234" s="9">
        <v>560930</v>
      </c>
      <c r="D234" s="9" t="s">
        <v>18</v>
      </c>
      <c r="E234" s="9" t="s">
        <v>19</v>
      </c>
      <c r="F234" s="6" t="s">
        <v>684</v>
      </c>
      <c r="G234" s="7" t="e">
        <f t="shared" ca="1" si="0"/>
        <v>#NAME?</v>
      </c>
      <c r="H234" s="8" t="s">
        <v>161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163</v>
      </c>
      <c r="T234" s="6" t="s">
        <v>3551</v>
      </c>
      <c r="U234" s="6" t="s">
        <v>209</v>
      </c>
      <c r="V234" s="26" t="e">
        <f t="shared" ca="1" si="2"/>
        <v>#NAME?</v>
      </c>
      <c r="W234" s="26"/>
      <c r="X234" s="26"/>
      <c r="Y234" s="6" t="s">
        <v>279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3167</v>
      </c>
      <c r="BH234" s="115">
        <v>0</v>
      </c>
      <c r="BI234" s="115" t="s">
        <v>3167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3156</v>
      </c>
      <c r="B235" s="3" t="s">
        <v>1931</v>
      </c>
      <c r="C235" s="9">
        <v>47841</v>
      </c>
      <c r="D235" s="9" t="s">
        <v>18</v>
      </c>
      <c r="E235" s="9" t="s">
        <v>19</v>
      </c>
      <c r="F235" s="6" t="s">
        <v>72</v>
      </c>
      <c r="G235" s="7" t="e">
        <f t="shared" ca="1" si="0"/>
        <v>#NAME?</v>
      </c>
      <c r="H235" s="8" t="s">
        <v>179</v>
      </c>
      <c r="I235" s="26" t="s">
        <v>180</v>
      </c>
      <c r="J235" s="9" t="str">
        <f t="shared" si="3"/>
        <v>Não</v>
      </c>
      <c r="K235" s="27">
        <v>44357</v>
      </c>
      <c r="L235" s="6"/>
      <c r="M235" s="6" t="s">
        <v>221</v>
      </c>
      <c r="N235" s="10">
        <v>1.4999999999999999E-2</v>
      </c>
      <c r="O235" s="9" t="s">
        <v>99</v>
      </c>
      <c r="P235" s="250">
        <v>0.1</v>
      </c>
      <c r="Q235" s="30"/>
      <c r="R235" s="30"/>
      <c r="S235" s="7" t="s">
        <v>163</v>
      </c>
      <c r="T235" s="6" t="s">
        <v>1933</v>
      </c>
      <c r="U235" s="6" t="s">
        <v>77</v>
      </c>
      <c r="V235" s="26" t="e">
        <f t="shared" ca="1" si="2"/>
        <v>#NAME?</v>
      </c>
      <c r="W235" s="26"/>
      <c r="X235" s="26"/>
      <c r="Y235" s="6" t="s">
        <v>279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3156</v>
      </c>
      <c r="B236" s="39" t="s">
        <v>3552</v>
      </c>
      <c r="C236" s="9">
        <v>451710</v>
      </c>
      <c r="D236" s="9" t="s">
        <v>3224</v>
      </c>
      <c r="E236" s="9" t="s">
        <v>32</v>
      </c>
      <c r="F236" s="9" t="s">
        <v>3224</v>
      </c>
      <c r="G236" s="7" t="e">
        <f t="shared" ca="1" si="0"/>
        <v>#NAME?</v>
      </c>
      <c r="H236" s="8" t="s">
        <v>179</v>
      </c>
      <c r="I236" s="26" t="s">
        <v>237</v>
      </c>
      <c r="J236" s="9" t="str">
        <f t="shared" si="3"/>
        <v>Não</v>
      </c>
      <c r="K236" s="248">
        <v>43944</v>
      </c>
      <c r="L236" s="6"/>
      <c r="M236" s="6" t="s">
        <v>281</v>
      </c>
      <c r="N236" s="10">
        <v>2.5000000000000001E-2</v>
      </c>
      <c r="O236" s="9" t="s">
        <v>201</v>
      </c>
      <c r="P236" s="250">
        <v>0.2</v>
      </c>
      <c r="Q236" s="113"/>
      <c r="R236" s="113"/>
      <c r="S236" s="7" t="s">
        <v>163</v>
      </c>
      <c r="T236" s="9" t="s">
        <v>3553</v>
      </c>
      <c r="U236" s="6" t="s">
        <v>32</v>
      </c>
      <c r="V236" s="26" t="e">
        <f t="shared" ca="1" si="2"/>
        <v>#NAME?</v>
      </c>
      <c r="W236" s="26"/>
      <c r="X236" s="26"/>
      <c r="Y236" s="6" t="s">
        <v>279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3156</v>
      </c>
      <c r="B237" s="3" t="s">
        <v>3554</v>
      </c>
      <c r="C237" s="9">
        <v>465277</v>
      </c>
      <c r="D237" s="9" t="s">
        <v>18</v>
      </c>
      <c r="E237" s="9" t="s">
        <v>19</v>
      </c>
      <c r="F237" s="6" t="s">
        <v>3206</v>
      </c>
      <c r="G237" s="7" t="e">
        <f t="shared" ca="1" si="0"/>
        <v>#NAME?</v>
      </c>
      <c r="H237" s="8" t="s">
        <v>161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163</v>
      </c>
      <c r="T237" s="6" t="s">
        <v>3555</v>
      </c>
      <c r="U237" s="6" t="s">
        <v>77</v>
      </c>
      <c r="V237" s="26" t="e">
        <f t="shared" ca="1" si="2"/>
        <v>#NAME?</v>
      </c>
      <c r="W237" s="26"/>
      <c r="X237" s="26"/>
      <c r="Y237" s="6" t="s">
        <v>279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3156</v>
      </c>
      <c r="B238" s="39" t="s">
        <v>3556</v>
      </c>
      <c r="C238" s="9">
        <v>356345</v>
      </c>
      <c r="D238" s="9" t="s">
        <v>18</v>
      </c>
      <c r="E238" s="9" t="s">
        <v>19</v>
      </c>
      <c r="F238" s="9" t="s">
        <v>72</v>
      </c>
      <c r="G238" s="7" t="e">
        <f t="shared" ca="1" si="0"/>
        <v>#NAME?</v>
      </c>
      <c r="H238" s="8" t="s">
        <v>179</v>
      </c>
      <c r="I238" s="26" t="s">
        <v>180</v>
      </c>
      <c r="J238" s="9" t="str">
        <f t="shared" si="3"/>
        <v>Não</v>
      </c>
      <c r="K238" s="248">
        <v>44797</v>
      </c>
      <c r="L238" s="6"/>
      <c r="M238" s="6" t="s">
        <v>98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163</v>
      </c>
      <c r="T238" s="9" t="s">
        <v>1961</v>
      </c>
      <c r="U238" s="9" t="s">
        <v>77</v>
      </c>
      <c r="V238" s="26" t="e">
        <f t="shared" ca="1" si="2"/>
        <v>#NAME?</v>
      </c>
      <c r="W238" s="26"/>
      <c r="X238" s="26"/>
      <c r="Y238" s="6" t="s">
        <v>279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3156</v>
      </c>
      <c r="B239" s="39" t="s">
        <v>3557</v>
      </c>
      <c r="C239" s="9">
        <v>86469</v>
      </c>
      <c r="D239" s="9" t="s">
        <v>3224</v>
      </c>
      <c r="E239" s="9" t="s">
        <v>32</v>
      </c>
      <c r="F239" s="9" t="s">
        <v>3224</v>
      </c>
      <c r="G239" s="7" t="e">
        <f t="shared" ca="1" si="0"/>
        <v>#NAME?</v>
      </c>
      <c r="H239" s="8" t="s">
        <v>179</v>
      </c>
      <c r="I239" s="26" t="s">
        <v>180</v>
      </c>
      <c r="J239" s="9" t="str">
        <f t="shared" si="3"/>
        <v>Não</v>
      </c>
      <c r="K239" s="248">
        <v>43538</v>
      </c>
      <c r="L239" s="6"/>
      <c r="M239" s="6" t="s">
        <v>281</v>
      </c>
      <c r="N239" s="249">
        <v>0.01</v>
      </c>
      <c r="O239" s="9" t="s">
        <v>201</v>
      </c>
      <c r="P239" s="250">
        <v>0.2</v>
      </c>
      <c r="Q239" s="113"/>
      <c r="R239" s="113"/>
      <c r="S239" s="7" t="s">
        <v>163</v>
      </c>
      <c r="T239" s="9" t="s">
        <v>3558</v>
      </c>
      <c r="U239" s="9" t="s">
        <v>32</v>
      </c>
      <c r="V239" s="26" t="e">
        <f t="shared" ca="1" si="2"/>
        <v>#NAME?</v>
      </c>
      <c r="W239" s="26"/>
      <c r="X239" s="26"/>
      <c r="Y239" s="6" t="s">
        <v>279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3156</v>
      </c>
      <c r="B240" s="39" t="s">
        <v>3559</v>
      </c>
      <c r="C240" s="9">
        <v>338375</v>
      </c>
      <c r="D240" s="9" t="s">
        <v>3158</v>
      </c>
      <c r="E240" s="9" t="s">
        <v>32</v>
      </c>
      <c r="F240" s="9" t="s">
        <v>3159</v>
      </c>
      <c r="G240" s="7" t="e">
        <f t="shared" ca="1" si="0"/>
        <v>#NAME?</v>
      </c>
      <c r="H240" s="8" t="s">
        <v>179</v>
      </c>
      <c r="I240" s="26" t="s">
        <v>180</v>
      </c>
      <c r="J240" s="9" t="str">
        <f t="shared" si="3"/>
        <v>Não</v>
      </c>
      <c r="K240" s="248">
        <v>43601</v>
      </c>
      <c r="L240" s="6"/>
      <c r="M240" s="6" t="s">
        <v>281</v>
      </c>
      <c r="N240" s="249">
        <v>0.02</v>
      </c>
      <c r="O240" s="9" t="s">
        <v>201</v>
      </c>
      <c r="P240" s="250">
        <v>0.2</v>
      </c>
      <c r="Q240" s="113"/>
      <c r="R240" s="113"/>
      <c r="S240" s="7" t="s">
        <v>163</v>
      </c>
      <c r="T240" s="9" t="s">
        <v>3560</v>
      </c>
      <c r="U240" s="6" t="s">
        <v>32</v>
      </c>
      <c r="V240" s="26" t="e">
        <f t="shared" ca="1" si="2"/>
        <v>#NAME?</v>
      </c>
      <c r="W240" s="26"/>
      <c r="X240" s="26"/>
      <c r="Y240" s="6" t="s">
        <v>279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3156</v>
      </c>
      <c r="B241" s="3" t="s">
        <v>3561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161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221</v>
      </c>
      <c r="N241" s="10">
        <v>1.4999999999999999E-2</v>
      </c>
      <c r="O241" s="9" t="s">
        <v>99</v>
      </c>
      <c r="P241" s="250">
        <v>0.1</v>
      </c>
      <c r="Q241" s="30"/>
      <c r="R241" s="30"/>
      <c r="S241" s="7" t="s">
        <v>163</v>
      </c>
      <c r="T241" s="6" t="s">
        <v>3562</v>
      </c>
      <c r="U241" s="6" t="s">
        <v>77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3167</v>
      </c>
      <c r="BH241" s="115">
        <v>0</v>
      </c>
      <c r="BI241" s="115" t="s">
        <v>3167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3156</v>
      </c>
      <c r="B242" s="3" t="s">
        <v>3563</v>
      </c>
      <c r="C242" s="9">
        <v>441280</v>
      </c>
      <c r="D242" s="9" t="s">
        <v>18</v>
      </c>
      <c r="E242" s="9" t="s">
        <v>19</v>
      </c>
      <c r="F242" s="6" t="s">
        <v>3206</v>
      </c>
      <c r="G242" s="7" t="e">
        <f t="shared" ca="1" si="0"/>
        <v>#NAME?</v>
      </c>
      <c r="H242" s="8" t="s">
        <v>161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381</v>
      </c>
      <c r="N242" s="10">
        <v>0.02</v>
      </c>
      <c r="O242" s="9" t="s">
        <v>99</v>
      </c>
      <c r="P242" s="250">
        <v>0.2</v>
      </c>
      <c r="Q242" s="113"/>
      <c r="R242" s="113"/>
      <c r="S242" s="7" t="s">
        <v>163</v>
      </c>
      <c r="T242" s="6" t="s">
        <v>3564</v>
      </c>
      <c r="U242" s="6" t="s">
        <v>77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3167</v>
      </c>
      <c r="BH242" s="115">
        <v>0</v>
      </c>
      <c r="BI242" s="115" t="s">
        <v>3167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3156</v>
      </c>
      <c r="B243" s="3" t="s">
        <v>3565</v>
      </c>
      <c r="C243" s="9">
        <v>355808</v>
      </c>
      <c r="D243" s="9" t="s">
        <v>18</v>
      </c>
      <c r="E243" s="9" t="s">
        <v>32</v>
      </c>
      <c r="F243" s="9" t="s">
        <v>3566</v>
      </c>
      <c r="G243" s="7" t="e">
        <f t="shared" ca="1" si="0"/>
        <v>#NAME?</v>
      </c>
      <c r="H243" s="8" t="s">
        <v>179</v>
      </c>
      <c r="I243" s="26" t="s">
        <v>180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163</v>
      </c>
      <c r="T243" s="6" t="s">
        <v>3567</v>
      </c>
      <c r="U243" s="6" t="s">
        <v>32</v>
      </c>
      <c r="V243" s="26" t="e">
        <f t="shared" ca="1" si="2"/>
        <v>#NAME?</v>
      </c>
      <c r="W243" s="26"/>
      <c r="X243" s="26"/>
      <c r="Y243" s="6" t="s">
        <v>279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3156</v>
      </c>
      <c r="B244" s="3" t="s">
        <v>3568</v>
      </c>
      <c r="C244" s="9">
        <v>466367</v>
      </c>
      <c r="D244" s="9" t="s">
        <v>18</v>
      </c>
      <c r="E244" s="9" t="s">
        <v>19</v>
      </c>
      <c r="F244" s="9" t="s">
        <v>72</v>
      </c>
      <c r="G244" s="7" t="e">
        <f t="shared" ca="1" si="0"/>
        <v>#NAME?</v>
      </c>
      <c r="H244" s="8" t="s">
        <v>179</v>
      </c>
      <c r="I244" s="26" t="s">
        <v>180</v>
      </c>
      <c r="J244" s="9" t="str">
        <f t="shared" si="3"/>
        <v>Não</v>
      </c>
      <c r="K244" s="248">
        <v>44323</v>
      </c>
      <c r="L244" s="7"/>
      <c r="M244" s="6" t="s">
        <v>284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207</v>
      </c>
      <c r="T244" s="6" t="s">
        <v>3569</v>
      </c>
      <c r="U244" s="6" t="s">
        <v>77</v>
      </c>
      <c r="V244" s="26" t="e">
        <f t="shared" ca="1" si="2"/>
        <v>#NAME?</v>
      </c>
      <c r="W244" s="26"/>
      <c r="X244" s="26"/>
      <c r="Y244" s="6" t="s">
        <v>279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3156</v>
      </c>
      <c r="B245" s="14" t="s">
        <v>3570</v>
      </c>
      <c r="C245" s="9">
        <v>78771</v>
      </c>
      <c r="D245" s="9" t="s">
        <v>3158</v>
      </c>
      <c r="E245" s="9" t="s">
        <v>32</v>
      </c>
      <c r="F245" s="6" t="s">
        <v>3165</v>
      </c>
      <c r="G245" s="7" t="e">
        <f t="shared" ca="1" si="0"/>
        <v>#NAME?</v>
      </c>
      <c r="H245" s="8" t="s">
        <v>161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98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163</v>
      </c>
      <c r="T245" s="6" t="s">
        <v>3571</v>
      </c>
      <c r="U245" s="6" t="s">
        <v>32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3167</v>
      </c>
      <c r="BH245" s="115">
        <v>0</v>
      </c>
      <c r="BI245" s="115" t="s">
        <v>3167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3156</v>
      </c>
      <c r="B246" s="39" t="s">
        <v>3570</v>
      </c>
      <c r="C246" s="9">
        <v>298641</v>
      </c>
      <c r="D246" s="9" t="s">
        <v>3158</v>
      </c>
      <c r="E246" s="9" t="s">
        <v>32</v>
      </c>
      <c r="F246" s="9" t="s">
        <v>3165</v>
      </c>
      <c r="G246" s="7" t="e">
        <f t="shared" ca="1" si="0"/>
        <v>#NAME?</v>
      </c>
      <c r="H246" s="8" t="s">
        <v>161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221</v>
      </c>
      <c r="N246" s="10">
        <v>1.4999999999999999E-2</v>
      </c>
      <c r="O246" s="9" t="s">
        <v>99</v>
      </c>
      <c r="P246" s="250">
        <v>0.1</v>
      </c>
      <c r="Q246" s="113"/>
      <c r="R246" s="113"/>
      <c r="S246" s="7" t="s">
        <v>163</v>
      </c>
      <c r="T246" s="9" t="s">
        <v>3571</v>
      </c>
      <c r="U246" s="6" t="s">
        <v>32</v>
      </c>
      <c r="V246" s="26" t="e">
        <f t="shared" ca="1" si="2"/>
        <v>#NAME?</v>
      </c>
      <c r="W246" s="26"/>
      <c r="X246" s="26"/>
      <c r="Y246" s="6" t="s">
        <v>279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3156</v>
      </c>
      <c r="B247" s="14" t="s">
        <v>3570</v>
      </c>
      <c r="C247" s="9">
        <v>298684</v>
      </c>
      <c r="D247" s="9" t="s">
        <v>3158</v>
      </c>
      <c r="E247" s="9" t="s">
        <v>32</v>
      </c>
      <c r="F247" s="6" t="s">
        <v>3165</v>
      </c>
      <c r="G247" s="7" t="e">
        <f t="shared" ca="1" si="0"/>
        <v>#NAME?</v>
      </c>
      <c r="H247" s="8" t="s">
        <v>161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281</v>
      </c>
      <c r="N247" s="10">
        <v>0.02</v>
      </c>
      <c r="O247" s="9" t="s">
        <v>201</v>
      </c>
      <c r="P247" s="250">
        <v>0.2</v>
      </c>
      <c r="Q247" s="113"/>
      <c r="R247" s="113"/>
      <c r="S247" s="7" t="s">
        <v>163</v>
      </c>
      <c r="T247" s="6" t="s">
        <v>3571</v>
      </c>
      <c r="U247" s="6" t="s">
        <v>32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3167</v>
      </c>
      <c r="BH247" s="115">
        <v>0</v>
      </c>
      <c r="BI247" s="115" t="s">
        <v>3167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3156</v>
      </c>
      <c r="B248" s="3" t="s">
        <v>2036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161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381</v>
      </c>
      <c r="N248" s="249">
        <v>0.02</v>
      </c>
      <c r="O248" s="9" t="s">
        <v>99</v>
      </c>
      <c r="P248" s="250">
        <v>0.2</v>
      </c>
      <c r="Q248" s="39"/>
      <c r="R248" s="30"/>
      <c r="S248" s="7" t="s">
        <v>163</v>
      </c>
      <c r="T248" s="6" t="s">
        <v>2039</v>
      </c>
      <c r="U248" s="6" t="s">
        <v>77</v>
      </c>
      <c r="V248" s="26" t="e">
        <f t="shared" ca="1" si="2"/>
        <v>#NAME?</v>
      </c>
      <c r="W248" s="26"/>
      <c r="X248" s="26"/>
      <c r="Y248" s="6" t="s">
        <v>279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3156</v>
      </c>
      <c r="B249" s="14" t="s">
        <v>3572</v>
      </c>
      <c r="C249" s="9">
        <v>450847</v>
      </c>
      <c r="D249" s="9" t="s">
        <v>18</v>
      </c>
      <c r="E249" s="9" t="s">
        <v>32</v>
      </c>
      <c r="F249" s="6" t="s">
        <v>3306</v>
      </c>
      <c r="G249" s="7" t="e">
        <f t="shared" ca="1" si="0"/>
        <v>#NAME?</v>
      </c>
      <c r="H249" s="8" t="s">
        <v>161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221</v>
      </c>
      <c r="N249" s="10">
        <v>1.4999999999999999E-2</v>
      </c>
      <c r="O249" s="9" t="s">
        <v>99</v>
      </c>
      <c r="P249" s="250">
        <v>0.1</v>
      </c>
      <c r="Q249" s="113"/>
      <c r="R249" s="113"/>
      <c r="S249" s="7" t="s">
        <v>163</v>
      </c>
      <c r="T249" s="6" t="s">
        <v>3573</v>
      </c>
      <c r="U249" s="6" t="s">
        <v>32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3167</v>
      </c>
      <c r="BH249" s="115">
        <v>0</v>
      </c>
      <c r="BI249" s="115" t="s">
        <v>3167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3156</v>
      </c>
      <c r="B250" s="3" t="s">
        <v>2040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170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221</v>
      </c>
      <c r="N250" s="10">
        <v>1.4999999999999999E-2</v>
      </c>
      <c r="O250" s="9" t="s">
        <v>99</v>
      </c>
      <c r="P250" s="250">
        <v>0.1</v>
      </c>
      <c r="Q250" s="30"/>
      <c r="R250" s="30"/>
      <c r="S250" s="7" t="s">
        <v>163</v>
      </c>
      <c r="T250" s="6" t="s">
        <v>2042</v>
      </c>
      <c r="U250" s="6" t="s">
        <v>77</v>
      </c>
      <c r="V250" s="26" t="e">
        <f t="shared" ca="1" si="2"/>
        <v>#NAME?</v>
      </c>
      <c r="W250" s="26"/>
      <c r="X250" s="26"/>
      <c r="Y250" s="6" t="s">
        <v>279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3156</v>
      </c>
      <c r="B251" s="3" t="s">
        <v>3574</v>
      </c>
      <c r="C251" s="9">
        <v>451049</v>
      </c>
      <c r="D251" s="9" t="s">
        <v>3158</v>
      </c>
      <c r="E251" s="9" t="s">
        <v>32</v>
      </c>
      <c r="F251" s="6" t="s">
        <v>3158</v>
      </c>
      <c r="G251" s="7" t="e">
        <f t="shared" ca="1" si="0"/>
        <v>#NAME?</v>
      </c>
      <c r="H251" s="8" t="s">
        <v>161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98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163</v>
      </c>
      <c r="T251" s="6" t="s">
        <v>3575</v>
      </c>
      <c r="U251" s="6" t="s">
        <v>32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3167</v>
      </c>
      <c r="BH251" s="115">
        <v>0</v>
      </c>
      <c r="BI251" s="115" t="s">
        <v>3167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3156</v>
      </c>
      <c r="B252" s="110" t="s">
        <v>3576</v>
      </c>
      <c r="C252" s="9">
        <v>386951</v>
      </c>
      <c r="D252" s="9" t="s">
        <v>18</v>
      </c>
      <c r="E252" s="9" t="s">
        <v>32</v>
      </c>
      <c r="F252" s="6" t="s">
        <v>220</v>
      </c>
      <c r="G252" s="7" t="e">
        <f t="shared" ca="1" si="0"/>
        <v>#NAME?</v>
      </c>
      <c r="H252" s="8" t="s">
        <v>170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163</v>
      </c>
      <c r="T252" s="9" t="s">
        <v>3577</v>
      </c>
      <c r="U252" s="6" t="s">
        <v>2248</v>
      </c>
      <c r="V252" s="26" t="e">
        <f t="shared" ca="1" si="2"/>
        <v>#NAME?</v>
      </c>
      <c r="W252" s="26"/>
      <c r="X252" s="26"/>
      <c r="Y252" s="6" t="s">
        <v>279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3156</v>
      </c>
      <c r="B253" s="14" t="s">
        <v>3578</v>
      </c>
      <c r="C253" s="9">
        <v>273822</v>
      </c>
      <c r="D253" s="9" t="s">
        <v>3158</v>
      </c>
      <c r="E253" s="9" t="s">
        <v>32</v>
      </c>
      <c r="F253" s="6" t="s">
        <v>3159</v>
      </c>
      <c r="G253" s="7" t="e">
        <f t="shared" ca="1" si="0"/>
        <v>#NAME?</v>
      </c>
      <c r="H253" s="8" t="s">
        <v>161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281</v>
      </c>
      <c r="N253" s="10">
        <v>0.02</v>
      </c>
      <c r="O253" s="9" t="s">
        <v>201</v>
      </c>
      <c r="P253" s="250">
        <v>0.2</v>
      </c>
      <c r="Q253" s="113"/>
      <c r="R253" s="113"/>
      <c r="S253" s="7" t="s">
        <v>163</v>
      </c>
      <c r="T253" s="6" t="s">
        <v>3579</v>
      </c>
      <c r="U253" s="6" t="s">
        <v>32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3167</v>
      </c>
      <c r="BH253" s="115">
        <v>0</v>
      </c>
      <c r="BI253" s="115" t="s">
        <v>3167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3156</v>
      </c>
      <c r="B254" s="3" t="s">
        <v>3578</v>
      </c>
      <c r="C254" s="9">
        <v>38503</v>
      </c>
      <c r="D254" s="9" t="s">
        <v>18</v>
      </c>
      <c r="E254" s="9" t="s">
        <v>32</v>
      </c>
      <c r="F254" s="9" t="s">
        <v>409</v>
      </c>
      <c r="G254" s="7" t="e">
        <f t="shared" ca="1" si="0"/>
        <v>#NAME?</v>
      </c>
      <c r="H254" s="8" t="s">
        <v>179</v>
      </c>
      <c r="I254" s="26" t="s">
        <v>180</v>
      </c>
      <c r="J254" s="9" t="str">
        <f t="shared" si="3"/>
        <v>Sim</v>
      </c>
      <c r="K254" s="254">
        <v>43811</v>
      </c>
      <c r="L254" s="6"/>
      <c r="M254" s="6" t="s">
        <v>98</v>
      </c>
      <c r="N254" s="10">
        <v>1.2E-2</v>
      </c>
      <c r="O254" s="9" t="s">
        <v>24</v>
      </c>
      <c r="P254" s="250">
        <v>0</v>
      </c>
      <c r="Q254" s="113" t="s">
        <v>3580</v>
      </c>
      <c r="R254" s="113" t="s">
        <v>3460</v>
      </c>
      <c r="S254" s="7" t="s">
        <v>163</v>
      </c>
      <c r="T254" s="6" t="s">
        <v>3579</v>
      </c>
      <c r="U254" s="9" t="s">
        <v>32</v>
      </c>
      <c r="V254" s="26" t="e">
        <f t="shared" ca="1" si="2"/>
        <v>#NAME?</v>
      </c>
      <c r="W254" s="26"/>
      <c r="X254" s="26"/>
      <c r="Y254" s="6" t="s">
        <v>165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3156</v>
      </c>
      <c r="B255" s="14" t="s">
        <v>2063</v>
      </c>
      <c r="C255" s="9">
        <v>34479</v>
      </c>
      <c r="D255" s="9" t="s">
        <v>18</v>
      </c>
      <c r="E255" s="9" t="s">
        <v>19</v>
      </c>
      <c r="F255" s="6" t="s">
        <v>3206</v>
      </c>
      <c r="G255" s="7" t="e">
        <f t="shared" ca="1" si="0"/>
        <v>#NAME?</v>
      </c>
      <c r="H255" s="8" t="s">
        <v>179</v>
      </c>
      <c r="I255" s="26" t="s">
        <v>180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3581</v>
      </c>
      <c r="R255" s="113"/>
      <c r="S255" s="7" t="s">
        <v>163</v>
      </c>
      <c r="T255" s="6" t="s">
        <v>2066</v>
      </c>
      <c r="U255" s="6" t="s">
        <v>77</v>
      </c>
      <c r="V255" s="26" t="e">
        <f t="shared" ca="1" si="2"/>
        <v>#NAME?</v>
      </c>
      <c r="W255" s="26"/>
      <c r="X255" s="26"/>
      <c r="Y255" s="6" t="s">
        <v>279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3156</v>
      </c>
      <c r="B256" s="14" t="s">
        <v>3582</v>
      </c>
      <c r="C256" s="9">
        <v>297020</v>
      </c>
      <c r="D256" s="9" t="s">
        <v>18</v>
      </c>
      <c r="E256" s="9" t="s">
        <v>32</v>
      </c>
      <c r="F256" s="6" t="s">
        <v>220</v>
      </c>
      <c r="G256" s="7" t="e">
        <f t="shared" ca="1" si="0"/>
        <v>#NAME?</v>
      </c>
      <c r="H256" s="8" t="s">
        <v>161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381</v>
      </c>
      <c r="N256" s="10">
        <v>1.4999999999999999E-2</v>
      </c>
      <c r="O256" s="9" t="s">
        <v>99</v>
      </c>
      <c r="P256" s="250">
        <v>0.2</v>
      </c>
      <c r="Q256" s="274"/>
      <c r="R256" s="274"/>
      <c r="S256" s="7" t="s">
        <v>163</v>
      </c>
      <c r="T256" s="6" t="s">
        <v>3583</v>
      </c>
      <c r="U256" s="6" t="s">
        <v>32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3167</v>
      </c>
      <c r="BH256" s="115">
        <v>0</v>
      </c>
      <c r="BI256" s="115" t="s">
        <v>3167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3156</v>
      </c>
      <c r="B257" s="3" t="s">
        <v>3584</v>
      </c>
      <c r="C257" s="9">
        <v>32633</v>
      </c>
      <c r="D257" s="9" t="s">
        <v>18</v>
      </c>
      <c r="E257" s="9" t="s">
        <v>19</v>
      </c>
      <c r="F257" s="9" t="s">
        <v>72</v>
      </c>
      <c r="G257" s="7" t="e">
        <f t="shared" ca="1" si="0"/>
        <v>#NAME?</v>
      </c>
      <c r="H257" s="8" t="s">
        <v>161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281</v>
      </c>
      <c r="N257" s="10">
        <v>2.5000000000000001E-2</v>
      </c>
      <c r="O257" s="9" t="s">
        <v>201</v>
      </c>
      <c r="P257" s="250">
        <v>0.2</v>
      </c>
      <c r="Q257" s="25"/>
      <c r="R257" s="30"/>
      <c r="S257" s="7" t="s">
        <v>163</v>
      </c>
      <c r="T257" s="6" t="s">
        <v>3585</v>
      </c>
      <c r="U257" s="6" t="s">
        <v>77</v>
      </c>
      <c r="V257" s="26" t="e">
        <f t="shared" ca="1" si="2"/>
        <v>#NAME?</v>
      </c>
      <c r="W257" s="26"/>
      <c r="X257" s="26"/>
      <c r="Y257" s="6" t="s">
        <v>279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3156</v>
      </c>
      <c r="B258" s="3" t="s">
        <v>3586</v>
      </c>
      <c r="C258" s="9">
        <v>454037</v>
      </c>
      <c r="D258" s="9" t="s">
        <v>18</v>
      </c>
      <c r="E258" s="9" t="s">
        <v>42</v>
      </c>
      <c r="F258" s="9" t="s">
        <v>308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179</v>
      </c>
      <c r="I258" s="26" t="s">
        <v>180</v>
      </c>
      <c r="J258" s="9" t="str">
        <f t="shared" si="3"/>
        <v>Não</v>
      </c>
      <c r="K258" s="248">
        <v>44818</v>
      </c>
      <c r="L258" s="6"/>
      <c r="M258" s="6" t="s">
        <v>98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163</v>
      </c>
      <c r="T258" s="6" t="s">
        <v>2106</v>
      </c>
      <c r="U258" s="6" t="s">
        <v>42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165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3156</v>
      </c>
      <c r="B259" s="3" t="s">
        <v>2111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179</v>
      </c>
      <c r="I259" s="26" t="s">
        <v>180</v>
      </c>
      <c r="J259" s="9" t="str">
        <f t="shared" si="3"/>
        <v>Não</v>
      </c>
      <c r="K259" s="248">
        <v>44287</v>
      </c>
      <c r="L259" s="6"/>
      <c r="M259" s="6" t="s">
        <v>98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163</v>
      </c>
      <c r="T259" s="6" t="s">
        <v>2113</v>
      </c>
      <c r="U259" s="6" t="s">
        <v>209</v>
      </c>
      <c r="V259" s="26" t="e">
        <f t="shared" ca="1" si="5"/>
        <v>#NAME?</v>
      </c>
      <c r="W259" s="26"/>
      <c r="X259" s="26"/>
      <c r="Y259" s="6" t="s">
        <v>165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3156</v>
      </c>
      <c r="B260" s="3" t="s">
        <v>3587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179</v>
      </c>
      <c r="I260" s="26" t="s">
        <v>180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163</v>
      </c>
      <c r="T260" s="6" t="s">
        <v>3588</v>
      </c>
      <c r="U260" s="6" t="s">
        <v>77</v>
      </c>
      <c r="V260" s="26" t="e">
        <f t="shared" ca="1" si="5"/>
        <v>#NAME?</v>
      </c>
      <c r="W260" s="26"/>
      <c r="X260" s="26"/>
      <c r="Y260" s="6" t="s">
        <v>279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3156</v>
      </c>
      <c r="B261" s="3" t="s">
        <v>3589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179</v>
      </c>
      <c r="I261" s="26" t="s">
        <v>180</v>
      </c>
      <c r="J261" s="9" t="str">
        <f t="shared" si="3"/>
        <v>Não</v>
      </c>
      <c r="K261" s="248">
        <v>44448</v>
      </c>
      <c r="L261" s="6"/>
      <c r="M261" s="6" t="s">
        <v>381</v>
      </c>
      <c r="N261" s="10">
        <v>0.02</v>
      </c>
      <c r="O261" s="9" t="s">
        <v>99</v>
      </c>
      <c r="P261" s="250">
        <v>0.2</v>
      </c>
      <c r="Q261" s="30"/>
      <c r="R261" s="30"/>
      <c r="S261" s="7" t="s">
        <v>163</v>
      </c>
      <c r="T261" s="6" t="s">
        <v>3590</v>
      </c>
      <c r="U261" s="6" t="s">
        <v>77</v>
      </c>
      <c r="V261" s="26" t="e">
        <f t="shared" ca="1" si="5"/>
        <v>#NAME?</v>
      </c>
      <c r="W261" s="26"/>
      <c r="X261" s="26"/>
      <c r="Y261" s="6" t="s">
        <v>279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3156</v>
      </c>
      <c r="B262" s="3" t="s">
        <v>3591</v>
      </c>
      <c r="C262" s="9">
        <v>447893</v>
      </c>
      <c r="D262" s="9" t="s">
        <v>3158</v>
      </c>
      <c r="E262" s="9" t="s">
        <v>32</v>
      </c>
      <c r="F262" s="6" t="s">
        <v>3159</v>
      </c>
      <c r="G262" s="7" t="e">
        <f t="shared" ca="1" si="4"/>
        <v>#NAME?</v>
      </c>
      <c r="H262" s="8" t="s">
        <v>161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221</v>
      </c>
      <c r="N262" s="10">
        <v>1.4999999999999999E-2</v>
      </c>
      <c r="O262" s="9" t="s">
        <v>99</v>
      </c>
      <c r="P262" s="250">
        <v>0.1</v>
      </c>
      <c r="Q262" s="113"/>
      <c r="R262" s="113"/>
      <c r="S262" s="7" t="s">
        <v>163</v>
      </c>
      <c r="T262" s="6" t="s">
        <v>3592</v>
      </c>
      <c r="U262" s="6" t="s">
        <v>32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3167</v>
      </c>
      <c r="BH262" s="115">
        <v>0</v>
      </c>
      <c r="BI262" s="115" t="s">
        <v>3167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3156</v>
      </c>
      <c r="B263" s="3" t="s">
        <v>3593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179</v>
      </c>
      <c r="I263" s="26" t="s">
        <v>180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163</v>
      </c>
      <c r="T263" s="6" t="s">
        <v>3594</v>
      </c>
      <c r="U263" s="6" t="s">
        <v>77</v>
      </c>
      <c r="V263" s="26" t="e">
        <f t="shared" ca="1" si="5"/>
        <v>#NAME?</v>
      </c>
      <c r="W263" s="26"/>
      <c r="X263" s="26"/>
      <c r="Y263" s="6" t="s">
        <v>279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3156</v>
      </c>
      <c r="B264" s="3" t="s">
        <v>2126</v>
      </c>
      <c r="C264" s="9" t="s">
        <v>3595</v>
      </c>
      <c r="D264" s="9" t="s">
        <v>18</v>
      </c>
      <c r="E264" s="9" t="s">
        <v>19</v>
      </c>
      <c r="F264" s="6" t="s">
        <v>72</v>
      </c>
      <c r="G264" s="7" t="e">
        <f t="shared" ca="1" si="4"/>
        <v>#NAME?</v>
      </c>
      <c r="H264" s="8" t="s">
        <v>161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221</v>
      </c>
      <c r="N264" s="10">
        <v>1.4999999999999999E-2</v>
      </c>
      <c r="O264" s="9" t="s">
        <v>99</v>
      </c>
      <c r="P264" s="250">
        <v>0.1</v>
      </c>
      <c r="Q264" s="113"/>
      <c r="R264" s="113"/>
      <c r="S264" s="7" t="s">
        <v>163</v>
      </c>
      <c r="T264" s="6" t="s">
        <v>2128</v>
      </c>
      <c r="U264" s="6" t="s">
        <v>77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3167</v>
      </c>
      <c r="BH264" s="115">
        <v>0</v>
      </c>
      <c r="BI264" s="115" t="s">
        <v>3167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3156</v>
      </c>
      <c r="B265" s="39" t="s">
        <v>2126</v>
      </c>
      <c r="C265" s="9">
        <v>78937</v>
      </c>
      <c r="D265" s="9" t="s">
        <v>18</v>
      </c>
      <c r="E265" s="9" t="s">
        <v>19</v>
      </c>
      <c r="F265" s="9" t="s">
        <v>72</v>
      </c>
      <c r="G265" s="7" t="e">
        <f t="shared" ca="1" si="4"/>
        <v>#NAME?</v>
      </c>
      <c r="H265" s="8" t="s">
        <v>179</v>
      </c>
      <c r="I265" s="26" t="s">
        <v>180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3596</v>
      </c>
      <c r="R265" s="113"/>
      <c r="S265" s="7" t="s">
        <v>163</v>
      </c>
      <c r="T265" s="9" t="s">
        <v>2128</v>
      </c>
      <c r="U265" s="6" t="s">
        <v>77</v>
      </c>
      <c r="V265" s="26" t="e">
        <f t="shared" ca="1" si="5"/>
        <v>#NAME?</v>
      </c>
      <c r="W265" s="26"/>
      <c r="X265" s="26"/>
      <c r="Y265" s="6" t="s">
        <v>279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3156</v>
      </c>
      <c r="B266" s="39" t="s">
        <v>3597</v>
      </c>
      <c r="C266" s="9">
        <v>338433</v>
      </c>
      <c r="D266" s="9" t="s">
        <v>18</v>
      </c>
      <c r="E266" s="9" t="s">
        <v>32</v>
      </c>
      <c r="F266" s="9" t="s">
        <v>255</v>
      </c>
      <c r="G266" s="7" t="e">
        <f t="shared" ca="1" si="4"/>
        <v>#NAME?</v>
      </c>
      <c r="H266" s="8" t="s">
        <v>179</v>
      </c>
      <c r="I266" s="26" t="s">
        <v>180</v>
      </c>
      <c r="J266" s="9" t="str">
        <f t="shared" si="3"/>
        <v>Não</v>
      </c>
      <c r="K266" s="248">
        <v>43647</v>
      </c>
      <c r="L266" s="6"/>
      <c r="M266" s="6" t="s">
        <v>98</v>
      </c>
      <c r="N266" s="249">
        <v>5.0000000000000001E-3</v>
      </c>
      <c r="O266" s="9" t="s">
        <v>24</v>
      </c>
      <c r="P266" s="250">
        <v>0</v>
      </c>
      <c r="Q266" s="113"/>
      <c r="R266" s="113" t="s">
        <v>3598</v>
      </c>
      <c r="S266" s="7" t="s">
        <v>163</v>
      </c>
      <c r="T266" s="9" t="s">
        <v>3599</v>
      </c>
      <c r="U266" s="9" t="s">
        <v>32</v>
      </c>
      <c r="V266" s="26" t="e">
        <f t="shared" ca="1" si="5"/>
        <v>#NAME?</v>
      </c>
      <c r="W266" s="26"/>
      <c r="X266" s="26"/>
      <c r="Y266" s="6" t="s">
        <v>279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3156</v>
      </c>
      <c r="B267" s="3" t="s">
        <v>3600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161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381</v>
      </c>
      <c r="N267" s="10">
        <v>0.02</v>
      </c>
      <c r="O267" s="9" t="s">
        <v>99</v>
      </c>
      <c r="P267" s="250">
        <v>0.2</v>
      </c>
      <c r="Q267" s="113"/>
      <c r="R267" s="113"/>
      <c r="S267" s="7" t="s">
        <v>163</v>
      </c>
      <c r="T267" s="6" t="s">
        <v>3601</v>
      </c>
      <c r="U267" s="6" t="s">
        <v>77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3167</v>
      </c>
      <c r="BH267" s="115">
        <v>0</v>
      </c>
      <c r="BI267" s="115" t="s">
        <v>3167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3156</v>
      </c>
      <c r="B268" s="14" t="s">
        <v>3602</v>
      </c>
      <c r="C268" s="9">
        <v>267262</v>
      </c>
      <c r="D268" s="9" t="s">
        <v>3158</v>
      </c>
      <c r="E268" s="9" t="s">
        <v>32</v>
      </c>
      <c r="F268" s="6" t="s">
        <v>3165</v>
      </c>
      <c r="G268" s="7" t="e">
        <f t="shared" ca="1" si="4"/>
        <v>#NAME?</v>
      </c>
      <c r="H268" s="8" t="s">
        <v>161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98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163</v>
      </c>
      <c r="T268" s="6" t="s">
        <v>3603</v>
      </c>
      <c r="U268" s="6" t="s">
        <v>32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3167</v>
      </c>
      <c r="BH268" s="115">
        <v>0</v>
      </c>
      <c r="BI268" s="115" t="s">
        <v>3167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3156</v>
      </c>
      <c r="B269" s="14" t="s">
        <v>3602</v>
      </c>
      <c r="C269" s="9">
        <v>421828</v>
      </c>
      <c r="D269" s="9" t="s">
        <v>3158</v>
      </c>
      <c r="E269" s="9" t="s">
        <v>32</v>
      </c>
      <c r="F269" s="6" t="s">
        <v>3165</v>
      </c>
      <c r="G269" s="7" t="e">
        <f t="shared" ca="1" si="4"/>
        <v>#NAME?</v>
      </c>
      <c r="H269" s="8" t="s">
        <v>161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221</v>
      </c>
      <c r="N269" s="10">
        <v>0.01</v>
      </c>
      <c r="O269" s="9" t="s">
        <v>99</v>
      </c>
      <c r="P269" s="250">
        <v>0.1</v>
      </c>
      <c r="Q269" s="113"/>
      <c r="R269" s="113"/>
      <c r="S269" s="7" t="s">
        <v>163</v>
      </c>
      <c r="T269" s="6" t="s">
        <v>3603</v>
      </c>
      <c r="U269" s="6" t="s">
        <v>32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3167</v>
      </c>
      <c r="BH269" s="115">
        <v>0</v>
      </c>
      <c r="BI269" s="115" t="s">
        <v>3167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3156</v>
      </c>
      <c r="B270" s="3" t="s">
        <v>3604</v>
      </c>
      <c r="C270" s="9">
        <v>452835</v>
      </c>
      <c r="D270" s="9" t="s">
        <v>3158</v>
      </c>
      <c r="E270" s="9" t="s">
        <v>32</v>
      </c>
      <c r="F270" s="9" t="s">
        <v>3159</v>
      </c>
      <c r="G270" s="7" t="e">
        <f t="shared" ca="1" si="4"/>
        <v>#NAME?</v>
      </c>
      <c r="H270" s="8" t="s">
        <v>179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98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163</v>
      </c>
      <c r="T270" s="6" t="s">
        <v>3605</v>
      </c>
      <c r="U270" s="9" t="s">
        <v>32</v>
      </c>
      <c r="V270" s="26" t="e">
        <f t="shared" ca="1" si="5"/>
        <v>#NAME?</v>
      </c>
      <c r="W270" s="26"/>
      <c r="X270" s="26"/>
      <c r="Y270" s="6" t="s">
        <v>279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3156</v>
      </c>
      <c r="B271" s="3" t="s">
        <v>3606</v>
      </c>
      <c r="C271" s="9">
        <v>444263</v>
      </c>
      <c r="D271" s="9" t="s">
        <v>18</v>
      </c>
      <c r="E271" s="9" t="s">
        <v>19</v>
      </c>
      <c r="F271" s="6" t="s">
        <v>3206</v>
      </c>
      <c r="G271" s="7" t="e">
        <f t="shared" ca="1" si="4"/>
        <v>#NAME?</v>
      </c>
      <c r="H271" s="8" t="s">
        <v>161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98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163</v>
      </c>
      <c r="T271" s="6" t="s">
        <v>3607</v>
      </c>
      <c r="U271" s="6" t="s">
        <v>77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3167</v>
      </c>
      <c r="BH271" s="115">
        <v>0</v>
      </c>
      <c r="BI271" s="115" t="s">
        <v>3167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3156</v>
      </c>
      <c r="B272" s="3" t="s">
        <v>2177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179</v>
      </c>
      <c r="I272" s="26" t="s">
        <v>180</v>
      </c>
      <c r="J272" s="9" t="str">
        <f t="shared" si="3"/>
        <v>Não</v>
      </c>
      <c r="K272" s="248">
        <v>44679</v>
      </c>
      <c r="L272" s="7"/>
      <c r="M272" s="6" t="s">
        <v>98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163</v>
      </c>
      <c r="T272" s="6" t="s">
        <v>2179</v>
      </c>
      <c r="U272" s="6" t="s">
        <v>77</v>
      </c>
      <c r="V272" s="26" t="e">
        <f t="shared" ca="1" si="5"/>
        <v>#NAME?</v>
      </c>
      <c r="W272" s="26"/>
      <c r="X272" s="26"/>
      <c r="Y272" s="6" t="s">
        <v>279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3156</v>
      </c>
      <c r="B273" s="3" t="s">
        <v>3608</v>
      </c>
      <c r="C273" s="9">
        <v>269865</v>
      </c>
      <c r="D273" s="9" t="s">
        <v>3158</v>
      </c>
      <c r="E273" s="9" t="s">
        <v>32</v>
      </c>
      <c r="F273" s="6" t="s">
        <v>3165</v>
      </c>
      <c r="G273" s="7" t="e">
        <f t="shared" ca="1" si="4"/>
        <v>#NAME?</v>
      </c>
      <c r="H273" s="8" t="s">
        <v>161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98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163</v>
      </c>
      <c r="T273" s="6" t="s">
        <v>3609</v>
      </c>
      <c r="U273" s="6" t="s">
        <v>32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3167</v>
      </c>
      <c r="BH273" s="115">
        <v>0</v>
      </c>
      <c r="BI273" s="115" t="s">
        <v>3167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3156</v>
      </c>
      <c r="B274" s="14" t="s">
        <v>2212</v>
      </c>
      <c r="C274" s="9">
        <v>559567</v>
      </c>
      <c r="D274" s="9" t="s">
        <v>18</v>
      </c>
      <c r="E274" s="9" t="s">
        <v>19</v>
      </c>
      <c r="F274" s="6" t="s">
        <v>72</v>
      </c>
      <c r="G274" s="7" t="e">
        <f t="shared" ca="1" si="4"/>
        <v>#NAME?</v>
      </c>
      <c r="H274" s="8" t="s">
        <v>161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163</v>
      </c>
      <c r="T274" s="6" t="s">
        <v>2214</v>
      </c>
      <c r="U274" s="6" t="s">
        <v>209</v>
      </c>
      <c r="V274" s="26" t="e">
        <f t="shared" ca="1" si="5"/>
        <v>#NAME?</v>
      </c>
      <c r="W274" s="26"/>
      <c r="X274" s="26"/>
      <c r="Y274" s="6" t="s">
        <v>279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3167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3156</v>
      </c>
      <c r="B275" s="14" t="s">
        <v>2212</v>
      </c>
      <c r="C275" s="9">
        <v>559581</v>
      </c>
      <c r="D275" s="9" t="s">
        <v>18</v>
      </c>
      <c r="E275" s="9" t="s">
        <v>19</v>
      </c>
      <c r="F275" s="6" t="s">
        <v>72</v>
      </c>
      <c r="G275" s="7" t="e">
        <f t="shared" ca="1" si="4"/>
        <v>#NAME?</v>
      </c>
      <c r="H275" s="8" t="s">
        <v>161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3379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163</v>
      </c>
      <c r="T275" s="6" t="s">
        <v>2214</v>
      </c>
      <c r="U275" s="6" t="s">
        <v>209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3167</v>
      </c>
      <c r="BH275" s="115">
        <v>0</v>
      </c>
      <c r="BI275" s="115" t="s">
        <v>3167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3156</v>
      </c>
      <c r="B276" s="14" t="s">
        <v>2212</v>
      </c>
      <c r="C276" s="9">
        <v>33838</v>
      </c>
      <c r="D276" s="9" t="s">
        <v>18</v>
      </c>
      <c r="E276" s="9" t="s">
        <v>19</v>
      </c>
      <c r="F276" s="9" t="s">
        <v>684</v>
      </c>
      <c r="G276" s="7" t="e">
        <f t="shared" ca="1" si="4"/>
        <v>#NAME?</v>
      </c>
      <c r="H276" s="8" t="s">
        <v>179</v>
      </c>
      <c r="I276" s="26" t="s">
        <v>237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163</v>
      </c>
      <c r="T276" s="6" t="s">
        <v>2214</v>
      </c>
      <c r="U276" s="6" t="s">
        <v>209</v>
      </c>
      <c r="V276" s="26" t="e">
        <f t="shared" ca="1" si="5"/>
        <v>#NAME?</v>
      </c>
      <c r="W276" s="26"/>
      <c r="X276" s="26"/>
      <c r="Y276" s="6" t="s">
        <v>165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3156</v>
      </c>
      <c r="B277" s="14" t="s">
        <v>3610</v>
      </c>
      <c r="C277" s="9">
        <v>35627</v>
      </c>
      <c r="D277" s="9" t="s">
        <v>18</v>
      </c>
      <c r="E277" s="9" t="s">
        <v>19</v>
      </c>
      <c r="F277" s="9" t="s">
        <v>72</v>
      </c>
      <c r="G277" s="7" t="e">
        <f t="shared" ca="1" si="4"/>
        <v>#NAME?</v>
      </c>
      <c r="H277" s="8" t="s">
        <v>161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221</v>
      </c>
      <c r="N277" s="10">
        <v>1.4999999999999999E-2</v>
      </c>
      <c r="O277" s="9" t="s">
        <v>99</v>
      </c>
      <c r="P277" s="250">
        <v>0.1</v>
      </c>
      <c r="Q277" s="30"/>
      <c r="R277" s="30"/>
      <c r="S277" s="7" t="s">
        <v>163</v>
      </c>
      <c r="T277" s="6" t="s">
        <v>3611</v>
      </c>
      <c r="U277" s="6" t="s">
        <v>77</v>
      </c>
      <c r="V277" s="26" t="e">
        <f t="shared" ca="1" si="5"/>
        <v>#NAME?</v>
      </c>
      <c r="W277" s="26"/>
      <c r="X277" s="26"/>
      <c r="Y277" s="6" t="s">
        <v>279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3156</v>
      </c>
      <c r="B278" s="3" t="s">
        <v>3612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179</v>
      </c>
      <c r="I278" s="26" t="s">
        <v>180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163</v>
      </c>
      <c r="T278" s="6" t="s">
        <v>3613</v>
      </c>
      <c r="U278" s="6" t="s">
        <v>77</v>
      </c>
      <c r="V278" s="26" t="e">
        <f t="shared" ca="1" si="5"/>
        <v>#NAME?</v>
      </c>
      <c r="W278" s="26"/>
      <c r="X278" s="26"/>
      <c r="Y278" s="6" t="s">
        <v>279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3156</v>
      </c>
      <c r="B279" s="39" t="s">
        <v>3614</v>
      </c>
      <c r="C279" s="9">
        <v>85707</v>
      </c>
      <c r="D279" s="9" t="s">
        <v>3224</v>
      </c>
      <c r="E279" s="9" t="s">
        <v>32</v>
      </c>
      <c r="F279" s="9" t="s">
        <v>3224</v>
      </c>
      <c r="G279" s="7" t="e">
        <f t="shared" ca="1" si="4"/>
        <v>#NAME?</v>
      </c>
      <c r="H279" s="8" t="s">
        <v>170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281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163</v>
      </c>
      <c r="T279" s="9" t="s">
        <v>3615</v>
      </c>
      <c r="U279" s="9" t="s">
        <v>32</v>
      </c>
      <c r="V279" s="26" t="e">
        <f t="shared" ca="1" si="5"/>
        <v>#NAME?</v>
      </c>
      <c r="W279" s="26"/>
      <c r="X279" s="26"/>
      <c r="Y279" s="6" t="s">
        <v>279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3156</v>
      </c>
      <c r="B280" s="3" t="s">
        <v>3616</v>
      </c>
      <c r="C280" s="9">
        <v>378146</v>
      </c>
      <c r="D280" s="9" t="s">
        <v>18</v>
      </c>
      <c r="E280" s="9" t="s">
        <v>32</v>
      </c>
      <c r="F280" s="6" t="s">
        <v>220</v>
      </c>
      <c r="G280" s="7" t="e">
        <f t="shared" ca="1" si="4"/>
        <v>#NAME?</v>
      </c>
      <c r="H280" s="8" t="s">
        <v>170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163</v>
      </c>
      <c r="T280" s="6" t="s">
        <v>2247</v>
      </c>
      <c r="U280" s="6" t="s">
        <v>2248</v>
      </c>
      <c r="V280" s="26" t="e">
        <f t="shared" ca="1" si="5"/>
        <v>#NAME?</v>
      </c>
      <c r="W280" s="26"/>
      <c r="X280" s="26"/>
      <c r="Y280" s="6" t="s">
        <v>279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3156</v>
      </c>
      <c r="B281" s="3" t="s">
        <v>3617</v>
      </c>
      <c r="C281" s="9">
        <v>583149</v>
      </c>
      <c r="D281" s="9" t="s">
        <v>3158</v>
      </c>
      <c r="E281" s="9" t="s">
        <v>32</v>
      </c>
      <c r="F281" s="6" t="s">
        <v>3158</v>
      </c>
      <c r="G281" s="7" t="e">
        <f t="shared" ca="1" si="4"/>
        <v>#NAME?</v>
      </c>
      <c r="H281" s="8" t="s">
        <v>161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3618</v>
      </c>
      <c r="N281" s="10">
        <v>0.02</v>
      </c>
      <c r="O281" s="9" t="s">
        <v>201</v>
      </c>
      <c r="P281" s="250">
        <v>0.2</v>
      </c>
      <c r="Q281" s="113"/>
      <c r="R281" s="113"/>
      <c r="S281" s="7" t="s">
        <v>163</v>
      </c>
      <c r="T281" s="6" t="s">
        <v>3619</v>
      </c>
      <c r="U281" s="6" t="s">
        <v>32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3620</v>
      </c>
      <c r="AJ281" s="256" t="s">
        <v>3620</v>
      </c>
      <c r="AK281" s="256" t="s">
        <v>3620</v>
      </c>
      <c r="AL281" s="256" t="s">
        <v>3620</v>
      </c>
      <c r="AM281" s="115" t="s">
        <v>3620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3156</v>
      </c>
      <c r="B282" s="3" t="s">
        <v>3621</v>
      </c>
      <c r="C282" s="9">
        <v>80477</v>
      </c>
      <c r="D282" s="9" t="s">
        <v>3224</v>
      </c>
      <c r="E282" s="9" t="s">
        <v>32</v>
      </c>
      <c r="F282" s="9" t="s">
        <v>3224</v>
      </c>
      <c r="G282" s="7" t="e">
        <f t="shared" ca="1" si="4"/>
        <v>#NAME?</v>
      </c>
      <c r="H282" s="8" t="s">
        <v>179</v>
      </c>
      <c r="I282" s="26" t="s">
        <v>180</v>
      </c>
      <c r="J282" s="9" t="str">
        <f t="shared" si="3"/>
        <v>Não</v>
      </c>
      <c r="K282" s="248">
        <v>43441</v>
      </c>
      <c r="L282" s="6"/>
      <c r="M282" s="6" t="s">
        <v>281</v>
      </c>
      <c r="N282" s="249">
        <v>0.01</v>
      </c>
      <c r="O282" s="9" t="s">
        <v>201</v>
      </c>
      <c r="P282" s="250">
        <v>0.2</v>
      </c>
      <c r="Q282" s="113"/>
      <c r="R282" s="113"/>
      <c r="S282" s="7" t="s">
        <v>163</v>
      </c>
      <c r="T282" s="6" t="s">
        <v>3622</v>
      </c>
      <c r="U282" s="6" t="s">
        <v>32</v>
      </c>
      <c r="V282" s="26" t="e">
        <f t="shared" ca="1" si="5"/>
        <v>#NAME?</v>
      </c>
      <c r="W282" s="26"/>
      <c r="X282" s="26"/>
      <c r="Y282" s="6" t="s">
        <v>279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3156</v>
      </c>
      <c r="B283" s="3" t="s">
        <v>3623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179</v>
      </c>
      <c r="I283" s="26" t="s">
        <v>180</v>
      </c>
      <c r="J283" s="9" t="str">
        <f t="shared" si="3"/>
        <v>Não</v>
      </c>
      <c r="K283" s="248">
        <v>44280</v>
      </c>
      <c r="L283" s="6"/>
      <c r="M283" s="6" t="s">
        <v>221</v>
      </c>
      <c r="N283" s="249">
        <v>1.4999999999999999E-2</v>
      </c>
      <c r="O283" s="9" t="s">
        <v>99</v>
      </c>
      <c r="P283" s="250">
        <v>0.1</v>
      </c>
      <c r="Q283" s="113"/>
      <c r="R283" s="113"/>
      <c r="S283" s="7" t="s">
        <v>163</v>
      </c>
      <c r="T283" s="6" t="s">
        <v>3624</v>
      </c>
      <c r="U283" s="6" t="s">
        <v>77</v>
      </c>
      <c r="V283" s="26" t="e">
        <f t="shared" ca="1" si="5"/>
        <v>#NAME?</v>
      </c>
      <c r="W283" s="26"/>
      <c r="X283" s="26"/>
      <c r="Y283" s="6" t="s">
        <v>279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3156</v>
      </c>
      <c r="B284" s="3" t="s">
        <v>3625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161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221</v>
      </c>
      <c r="N284" s="10">
        <v>1.4999999999999999E-2</v>
      </c>
      <c r="O284" s="9" t="s">
        <v>99</v>
      </c>
      <c r="P284" s="250">
        <v>0.1</v>
      </c>
      <c r="Q284" s="30"/>
      <c r="R284" s="30"/>
      <c r="S284" s="7" t="s">
        <v>207</v>
      </c>
      <c r="T284" s="6" t="s">
        <v>3626</v>
      </c>
      <c r="U284" s="6" t="s">
        <v>77</v>
      </c>
      <c r="V284" s="26" t="e">
        <f t="shared" ca="1" si="5"/>
        <v>#NAME?</v>
      </c>
      <c r="W284" s="26"/>
      <c r="X284" s="26"/>
      <c r="Y284" s="6" t="s">
        <v>279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3167</v>
      </c>
      <c r="BH284" s="115">
        <v>0</v>
      </c>
      <c r="BI284" s="115" t="s">
        <v>3167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3156</v>
      </c>
      <c r="B285" s="3" t="s">
        <v>3627</v>
      </c>
      <c r="C285" s="9">
        <v>434339</v>
      </c>
      <c r="D285" s="9" t="s">
        <v>3158</v>
      </c>
      <c r="E285" s="9" t="s">
        <v>32</v>
      </c>
      <c r="F285" s="6" t="s">
        <v>3159</v>
      </c>
      <c r="G285" s="7" t="e">
        <f t="shared" ca="1" si="4"/>
        <v>#NAME?</v>
      </c>
      <c r="H285" s="8" t="s">
        <v>161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221</v>
      </c>
      <c r="N285" s="10">
        <v>0.01</v>
      </c>
      <c r="O285" s="9" t="s">
        <v>99</v>
      </c>
      <c r="P285" s="250">
        <v>0.1</v>
      </c>
      <c r="Q285" s="251"/>
      <c r="R285" s="251"/>
      <c r="S285" s="7" t="s">
        <v>163</v>
      </c>
      <c r="T285" s="6" t="s">
        <v>3628</v>
      </c>
      <c r="U285" s="6" t="s">
        <v>32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3167</v>
      </c>
      <c r="BH285" s="115">
        <v>0</v>
      </c>
      <c r="BI285" s="115" t="s">
        <v>3167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3156</v>
      </c>
      <c r="B286" s="14" t="s">
        <v>2334</v>
      </c>
      <c r="C286" s="9">
        <v>32359</v>
      </c>
      <c r="D286" s="9" t="s">
        <v>18</v>
      </c>
      <c r="E286" s="9" t="s">
        <v>19</v>
      </c>
      <c r="F286" s="9" t="s">
        <v>72</v>
      </c>
      <c r="G286" s="7" t="e">
        <f t="shared" ca="1" si="4"/>
        <v>#NAME?</v>
      </c>
      <c r="H286" s="8" t="s">
        <v>179</v>
      </c>
      <c r="I286" s="26" t="s">
        <v>180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163</v>
      </c>
      <c r="T286" s="6" t="s">
        <v>2337</v>
      </c>
      <c r="U286" s="6" t="s">
        <v>77</v>
      </c>
      <c r="V286" s="26" t="e">
        <f t="shared" ca="1" si="5"/>
        <v>#NAME?</v>
      </c>
      <c r="W286" s="26"/>
      <c r="X286" s="26"/>
      <c r="Y286" s="6" t="s">
        <v>279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3156</v>
      </c>
      <c r="B287" s="110" t="s">
        <v>78</v>
      </c>
      <c r="C287" s="9">
        <v>453188</v>
      </c>
      <c r="D287" s="9" t="s">
        <v>18</v>
      </c>
      <c r="E287" s="9" t="s">
        <v>19</v>
      </c>
      <c r="F287" s="9" t="s">
        <v>72</v>
      </c>
      <c r="G287" s="7" t="e">
        <f t="shared" ca="1" si="4"/>
        <v>#NAME?</v>
      </c>
      <c r="H287" s="8" t="s">
        <v>179</v>
      </c>
      <c r="I287" s="26" t="s">
        <v>180</v>
      </c>
      <c r="J287" s="9" t="str">
        <f t="shared" si="3"/>
        <v>Não</v>
      </c>
      <c r="K287" s="112">
        <v>44263</v>
      </c>
      <c r="L287" s="6"/>
      <c r="M287" s="6" t="s">
        <v>98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163</v>
      </c>
      <c r="T287" s="9" t="s">
        <v>2338</v>
      </c>
      <c r="U287" s="6" t="s">
        <v>77</v>
      </c>
      <c r="V287" s="26" t="e">
        <f t="shared" ca="1" si="5"/>
        <v>#NAME?</v>
      </c>
      <c r="W287" s="26"/>
      <c r="X287" s="26"/>
      <c r="Y287" s="6" t="s">
        <v>279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3156</v>
      </c>
      <c r="B288" s="14" t="s">
        <v>3629</v>
      </c>
      <c r="C288" s="9">
        <v>273075</v>
      </c>
      <c r="D288" s="9" t="s">
        <v>3158</v>
      </c>
      <c r="E288" s="9" t="s">
        <v>32</v>
      </c>
      <c r="F288" s="6" t="s">
        <v>3159</v>
      </c>
      <c r="G288" s="7" t="e">
        <f t="shared" ca="1" si="4"/>
        <v>#NAME?</v>
      </c>
      <c r="H288" s="8" t="s">
        <v>161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221</v>
      </c>
      <c r="N288" s="10">
        <v>0.01</v>
      </c>
      <c r="O288" s="9" t="s">
        <v>99</v>
      </c>
      <c r="P288" s="250">
        <v>0.1</v>
      </c>
      <c r="Q288" s="274"/>
      <c r="R288" s="274"/>
      <c r="S288" s="7" t="s">
        <v>163</v>
      </c>
      <c r="T288" s="6" t="s">
        <v>3630</v>
      </c>
      <c r="U288" s="6" t="s">
        <v>32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3167</v>
      </c>
      <c r="BH288" s="115">
        <v>0</v>
      </c>
      <c r="BI288" s="115" t="s">
        <v>3167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3156</v>
      </c>
      <c r="B289" s="110" t="s">
        <v>86</v>
      </c>
      <c r="C289" s="9">
        <v>32067</v>
      </c>
      <c r="D289" s="9" t="s">
        <v>18</v>
      </c>
      <c r="E289" s="9" t="s">
        <v>19</v>
      </c>
      <c r="F289" s="9" t="s">
        <v>72</v>
      </c>
      <c r="G289" s="7" t="e">
        <f t="shared" ca="1" si="4"/>
        <v>#NAME?</v>
      </c>
      <c r="H289" s="8" t="s">
        <v>179</v>
      </c>
      <c r="I289" s="26" t="s">
        <v>180</v>
      </c>
      <c r="J289" s="9" t="str">
        <f t="shared" si="3"/>
        <v>Sim</v>
      </c>
      <c r="K289" s="248">
        <v>44263</v>
      </c>
      <c r="L289" s="7"/>
      <c r="M289" s="6" t="s">
        <v>221</v>
      </c>
      <c r="N289" s="10">
        <v>1.4999999999999999E-2</v>
      </c>
      <c r="O289" s="9" t="s">
        <v>99</v>
      </c>
      <c r="P289" s="250">
        <v>0.1</v>
      </c>
      <c r="Q289" s="113" t="s">
        <v>3631</v>
      </c>
      <c r="R289" s="113"/>
      <c r="S289" s="7" t="s">
        <v>163</v>
      </c>
      <c r="T289" s="9" t="s">
        <v>2357</v>
      </c>
      <c r="U289" s="6" t="s">
        <v>77</v>
      </c>
      <c r="V289" s="26" t="e">
        <f t="shared" ca="1" si="5"/>
        <v>#NAME?</v>
      </c>
      <c r="W289" s="26"/>
      <c r="X289" s="26"/>
      <c r="Y289" s="6" t="s">
        <v>279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3156</v>
      </c>
      <c r="B290" s="14" t="s">
        <v>3632</v>
      </c>
      <c r="C290" s="9">
        <v>367566</v>
      </c>
      <c r="D290" s="9" t="s">
        <v>18</v>
      </c>
      <c r="E290" s="9" t="s">
        <v>19</v>
      </c>
      <c r="F290" s="9" t="s">
        <v>72</v>
      </c>
      <c r="G290" s="7" t="e">
        <f t="shared" ca="1" si="4"/>
        <v>#NAME?</v>
      </c>
      <c r="H290" s="8" t="s">
        <v>179</v>
      </c>
      <c r="I290" s="26" t="s">
        <v>180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3631</v>
      </c>
      <c r="R290" s="113"/>
      <c r="S290" s="7" t="s">
        <v>163</v>
      </c>
      <c r="T290" s="6" t="s">
        <v>2357</v>
      </c>
      <c r="U290" s="6" t="s">
        <v>77</v>
      </c>
      <c r="V290" s="26" t="e">
        <f t="shared" ca="1" si="5"/>
        <v>#NAME?</v>
      </c>
      <c r="W290" s="26"/>
      <c r="X290" s="26"/>
      <c r="Y290" s="6" t="s">
        <v>279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3156</v>
      </c>
      <c r="B291" s="14" t="s">
        <v>3633</v>
      </c>
      <c r="C291" s="9">
        <v>338435</v>
      </c>
      <c r="D291" s="9" t="s">
        <v>3158</v>
      </c>
      <c r="E291" s="9" t="s">
        <v>32</v>
      </c>
      <c r="F291" s="6" t="s">
        <v>3165</v>
      </c>
      <c r="G291" s="7" t="e">
        <f t="shared" ca="1" si="4"/>
        <v>#NAME?</v>
      </c>
      <c r="H291" s="8" t="s">
        <v>161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221</v>
      </c>
      <c r="N291" s="10">
        <v>0.01</v>
      </c>
      <c r="O291" s="9" t="s">
        <v>99</v>
      </c>
      <c r="P291" s="250">
        <v>0.1</v>
      </c>
      <c r="Q291" s="251"/>
      <c r="R291" s="251"/>
      <c r="S291" s="7" t="s">
        <v>163</v>
      </c>
      <c r="T291" s="6" t="s">
        <v>3634</v>
      </c>
      <c r="U291" s="6" t="s">
        <v>32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3167</v>
      </c>
      <c r="BH291" s="115">
        <v>0</v>
      </c>
      <c r="BI291" s="115" t="s">
        <v>3167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3156</v>
      </c>
      <c r="B292" s="14" t="s">
        <v>3633</v>
      </c>
      <c r="C292" s="9">
        <v>577330</v>
      </c>
      <c r="D292" s="9" t="s">
        <v>3158</v>
      </c>
      <c r="E292" s="9" t="s">
        <v>32</v>
      </c>
      <c r="F292" s="6" t="s">
        <v>3165</v>
      </c>
      <c r="G292" s="7" t="e">
        <f t="shared" ca="1" si="4"/>
        <v>#NAME?</v>
      </c>
      <c r="H292" s="8" t="s">
        <v>161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98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163</v>
      </c>
      <c r="T292" s="6" t="s">
        <v>3634</v>
      </c>
      <c r="U292" s="6" t="s">
        <v>32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3167</v>
      </c>
      <c r="BH292" s="115">
        <v>0</v>
      </c>
      <c r="BI292" s="115" t="s">
        <v>3167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3156</v>
      </c>
      <c r="B293" s="3" t="s">
        <v>3635</v>
      </c>
      <c r="C293" s="9">
        <v>466334</v>
      </c>
      <c r="D293" s="9" t="s">
        <v>18</v>
      </c>
      <c r="E293" s="9" t="s">
        <v>19</v>
      </c>
      <c r="F293" s="6" t="s">
        <v>72</v>
      </c>
      <c r="G293" s="7" t="e">
        <f t="shared" ca="1" si="4"/>
        <v>#NAME?</v>
      </c>
      <c r="H293" s="8" t="s">
        <v>161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281</v>
      </c>
      <c r="N293" s="10">
        <v>2.5000000000000001E-2</v>
      </c>
      <c r="O293" s="9" t="s">
        <v>201</v>
      </c>
      <c r="P293" s="250">
        <v>0.2</v>
      </c>
      <c r="Q293" s="113"/>
      <c r="R293" s="113"/>
      <c r="S293" s="7" t="s">
        <v>207</v>
      </c>
      <c r="T293" s="6" t="s">
        <v>3636</v>
      </c>
      <c r="U293" s="6" t="s">
        <v>77</v>
      </c>
      <c r="V293" s="26" t="e">
        <f t="shared" ca="1" si="5"/>
        <v>#NAME?</v>
      </c>
      <c r="W293" s="26"/>
      <c r="X293" s="26"/>
      <c r="Y293" s="6" t="s">
        <v>279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3167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3156</v>
      </c>
      <c r="B294" s="110" t="s">
        <v>3637</v>
      </c>
      <c r="C294" s="9">
        <v>465880</v>
      </c>
      <c r="D294" s="9" t="s">
        <v>18</v>
      </c>
      <c r="E294" s="9" t="s">
        <v>19</v>
      </c>
      <c r="F294" s="9" t="s">
        <v>72</v>
      </c>
      <c r="G294" s="7" t="e">
        <f t="shared" ca="1" si="4"/>
        <v>#NAME?</v>
      </c>
      <c r="H294" s="8" t="s">
        <v>179</v>
      </c>
      <c r="I294" s="26" t="s">
        <v>180</v>
      </c>
      <c r="J294" s="9" t="str">
        <f t="shared" si="3"/>
        <v>Não</v>
      </c>
      <c r="K294" s="248">
        <v>44280</v>
      </c>
      <c r="L294" s="6"/>
      <c r="M294" s="6" t="s">
        <v>381</v>
      </c>
      <c r="N294" s="10">
        <v>0.02</v>
      </c>
      <c r="O294" s="9" t="s">
        <v>99</v>
      </c>
      <c r="P294" s="250">
        <v>0.2</v>
      </c>
      <c r="Q294" s="113"/>
      <c r="R294" s="113"/>
      <c r="S294" s="7" t="s">
        <v>163</v>
      </c>
      <c r="T294" s="9" t="s">
        <v>3638</v>
      </c>
      <c r="U294" s="6" t="s">
        <v>77</v>
      </c>
      <c r="V294" s="26" t="e">
        <f t="shared" ca="1" si="5"/>
        <v>#NAME?</v>
      </c>
      <c r="W294" s="26"/>
      <c r="X294" s="26"/>
      <c r="Y294" s="6" t="s">
        <v>279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3156</v>
      </c>
      <c r="B295" s="3" t="s">
        <v>2379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179</v>
      </c>
      <c r="I295" s="26" t="s">
        <v>180</v>
      </c>
      <c r="J295" s="9" t="str">
        <f t="shared" si="3"/>
        <v>Não</v>
      </c>
      <c r="K295" s="27">
        <v>44362</v>
      </c>
      <c r="L295" s="7"/>
      <c r="M295" s="6" t="s">
        <v>221</v>
      </c>
      <c r="N295" s="249">
        <v>1.4999999999999999E-2</v>
      </c>
      <c r="O295" s="9" t="s">
        <v>99</v>
      </c>
      <c r="P295" s="250">
        <v>0.1</v>
      </c>
      <c r="Q295" s="113"/>
      <c r="R295" s="113"/>
      <c r="S295" s="7" t="s">
        <v>207</v>
      </c>
      <c r="T295" s="6" t="s">
        <v>2382</v>
      </c>
      <c r="U295" s="6" t="s">
        <v>77</v>
      </c>
      <c r="V295" s="26" t="e">
        <f t="shared" ca="1" si="5"/>
        <v>#NAME?</v>
      </c>
      <c r="W295" s="26"/>
      <c r="X295" s="26"/>
      <c r="Y295" s="6" t="s">
        <v>279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3156</v>
      </c>
      <c r="B296" s="14" t="s">
        <v>3639</v>
      </c>
      <c r="C296" s="9">
        <v>84645</v>
      </c>
      <c r="D296" s="9" t="s">
        <v>3224</v>
      </c>
      <c r="E296" s="9" t="s">
        <v>32</v>
      </c>
      <c r="F296" s="6" t="s">
        <v>3224</v>
      </c>
      <c r="G296" s="7" t="e">
        <f t="shared" ca="1" si="4"/>
        <v>#NAME?</v>
      </c>
      <c r="H296" s="8" t="s">
        <v>161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281</v>
      </c>
      <c r="N296" s="10">
        <v>8.0000000000000002E-3</v>
      </c>
      <c r="O296" s="9" t="s">
        <v>201</v>
      </c>
      <c r="P296" s="250">
        <v>0.2</v>
      </c>
      <c r="Q296" s="113"/>
      <c r="R296" s="113"/>
      <c r="S296" s="7" t="s">
        <v>207</v>
      </c>
      <c r="T296" s="6" t="s">
        <v>3640</v>
      </c>
      <c r="U296" s="6" t="s">
        <v>32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3167</v>
      </c>
      <c r="BH296" s="115">
        <v>0</v>
      </c>
      <c r="BI296" s="115" t="s">
        <v>3167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3156</v>
      </c>
      <c r="B297" s="3" t="s">
        <v>3641</v>
      </c>
      <c r="C297" s="9">
        <v>435785</v>
      </c>
      <c r="D297" s="9" t="s">
        <v>3158</v>
      </c>
      <c r="E297" s="9" t="s">
        <v>32</v>
      </c>
      <c r="F297" s="6" t="s">
        <v>3159</v>
      </c>
      <c r="G297" s="7" t="e">
        <f t="shared" ca="1" si="4"/>
        <v>#NAME?</v>
      </c>
      <c r="H297" s="8" t="s">
        <v>161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98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163</v>
      </c>
      <c r="T297" s="6" t="s">
        <v>3642</v>
      </c>
      <c r="U297" s="6" t="s">
        <v>42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3167</v>
      </c>
      <c r="BH297" s="115">
        <v>0</v>
      </c>
      <c r="BI297" s="115" t="s">
        <v>3167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3156</v>
      </c>
      <c r="B298" s="14" t="s">
        <v>3643</v>
      </c>
      <c r="C298" s="9">
        <v>344424</v>
      </c>
      <c r="D298" s="9" t="s">
        <v>18</v>
      </c>
      <c r="E298" s="9" t="s">
        <v>32</v>
      </c>
      <c r="F298" s="6" t="s">
        <v>66</v>
      </c>
      <c r="G298" s="7" t="e">
        <f t="shared" ca="1" si="4"/>
        <v>#NAME?</v>
      </c>
      <c r="H298" s="8" t="s">
        <v>179</v>
      </c>
      <c r="I298" s="26" t="s">
        <v>180</v>
      </c>
      <c r="J298" s="9" t="str">
        <f t="shared" si="3"/>
        <v>Sim</v>
      </c>
      <c r="K298" s="112">
        <v>45019</v>
      </c>
      <c r="L298" s="112"/>
      <c r="M298" s="6" t="s">
        <v>381</v>
      </c>
      <c r="N298" s="10">
        <v>0.02</v>
      </c>
      <c r="O298" s="9" t="s">
        <v>99</v>
      </c>
      <c r="P298" s="250">
        <v>0.2</v>
      </c>
      <c r="Q298" s="113" t="s">
        <v>3644</v>
      </c>
      <c r="R298" s="113"/>
      <c r="S298" s="7" t="s">
        <v>163</v>
      </c>
      <c r="T298" s="6" t="s">
        <v>3645</v>
      </c>
      <c r="U298" s="6" t="s">
        <v>42</v>
      </c>
      <c r="V298" s="26" t="e">
        <f t="shared" ca="1" si="5"/>
        <v>#NAME?</v>
      </c>
      <c r="W298" s="26"/>
      <c r="X298" s="26"/>
      <c r="Y298" s="6" t="s">
        <v>279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3167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3156</v>
      </c>
      <c r="B299" s="14" t="s">
        <v>3646</v>
      </c>
      <c r="C299" s="9">
        <v>259113</v>
      </c>
      <c r="D299" s="9" t="s">
        <v>3158</v>
      </c>
      <c r="E299" s="9" t="s">
        <v>32</v>
      </c>
      <c r="F299" s="6" t="s">
        <v>3159</v>
      </c>
      <c r="G299" s="7" t="e">
        <f t="shared" ca="1" si="4"/>
        <v>#NAME?</v>
      </c>
      <c r="H299" s="8" t="s">
        <v>161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281</v>
      </c>
      <c r="N299" s="10">
        <v>0.02</v>
      </c>
      <c r="O299" s="9" t="s">
        <v>201</v>
      </c>
      <c r="P299" s="250">
        <v>0.2</v>
      </c>
      <c r="Q299" s="113"/>
      <c r="R299" s="113"/>
      <c r="S299" s="7" t="s">
        <v>207</v>
      </c>
      <c r="T299" s="6" t="s">
        <v>3647</v>
      </c>
      <c r="U299" s="6" t="s">
        <v>32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3167</v>
      </c>
      <c r="BH299" s="115">
        <v>0</v>
      </c>
      <c r="BI299" s="115" t="s">
        <v>3167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3156</v>
      </c>
      <c r="B300" s="39" t="s">
        <v>3648</v>
      </c>
      <c r="C300" s="9">
        <v>319435</v>
      </c>
      <c r="D300" s="9" t="s">
        <v>18</v>
      </c>
      <c r="E300" s="9" t="s">
        <v>32</v>
      </c>
      <c r="F300" s="9" t="s">
        <v>220</v>
      </c>
      <c r="G300" s="7" t="e">
        <f t="shared" ca="1" si="4"/>
        <v>#NAME?</v>
      </c>
      <c r="H300" s="8" t="s">
        <v>179</v>
      </c>
      <c r="I300" s="26" t="s">
        <v>180</v>
      </c>
      <c r="J300" s="9" t="str">
        <f t="shared" si="3"/>
        <v>Sim</v>
      </c>
      <c r="K300" s="248">
        <v>43473</v>
      </c>
      <c r="L300" s="6"/>
      <c r="M300" s="6" t="s">
        <v>98</v>
      </c>
      <c r="N300" s="249">
        <v>5.0000000000000001E-3</v>
      </c>
      <c r="O300" s="9" t="s">
        <v>24</v>
      </c>
      <c r="P300" s="250">
        <v>0</v>
      </c>
      <c r="Q300" s="113" t="s">
        <v>3649</v>
      </c>
      <c r="R300" s="113"/>
      <c r="S300" s="7" t="s">
        <v>207</v>
      </c>
      <c r="T300" s="9" t="s">
        <v>3650</v>
      </c>
      <c r="U300" s="6" t="s">
        <v>32</v>
      </c>
      <c r="V300" s="26" t="e">
        <f t="shared" ca="1" si="5"/>
        <v>#NAME?</v>
      </c>
      <c r="W300" s="26"/>
      <c r="X300" s="26"/>
      <c r="Y300" s="6" t="s">
        <v>279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3156</v>
      </c>
      <c r="B301" s="39" t="s">
        <v>3648</v>
      </c>
      <c r="C301" s="9">
        <v>577357</v>
      </c>
      <c r="D301" s="9" t="s">
        <v>18</v>
      </c>
      <c r="E301" s="9" t="s">
        <v>32</v>
      </c>
      <c r="F301" s="9" t="s">
        <v>220</v>
      </c>
      <c r="G301" s="7" t="e">
        <f t="shared" ca="1" si="4"/>
        <v>#NAME?</v>
      </c>
      <c r="H301" s="8" t="s">
        <v>179</v>
      </c>
      <c r="I301" s="26" t="s">
        <v>180</v>
      </c>
      <c r="J301" s="9" t="str">
        <f t="shared" si="3"/>
        <v>Sim</v>
      </c>
      <c r="K301" s="248">
        <v>43545</v>
      </c>
      <c r="L301" s="6"/>
      <c r="M301" s="6" t="s">
        <v>281</v>
      </c>
      <c r="N301" s="249">
        <v>0.02</v>
      </c>
      <c r="O301" s="9" t="s">
        <v>201</v>
      </c>
      <c r="P301" s="250">
        <v>0.2</v>
      </c>
      <c r="Q301" s="113" t="s">
        <v>3649</v>
      </c>
      <c r="R301" s="113"/>
      <c r="S301" s="7" t="s">
        <v>207</v>
      </c>
      <c r="T301" s="9" t="s">
        <v>3650</v>
      </c>
      <c r="U301" s="6" t="s">
        <v>32</v>
      </c>
      <c r="V301" s="26" t="e">
        <f t="shared" ca="1" si="5"/>
        <v>#NAME?</v>
      </c>
      <c r="W301" s="26"/>
      <c r="X301" s="26"/>
      <c r="Y301" s="6" t="s">
        <v>279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3156</v>
      </c>
      <c r="B302" s="14" t="s">
        <v>3651</v>
      </c>
      <c r="C302" s="9">
        <v>379728</v>
      </c>
      <c r="D302" s="9" t="s">
        <v>18</v>
      </c>
      <c r="E302" s="9" t="s">
        <v>32</v>
      </c>
      <c r="F302" s="9" t="s">
        <v>3390</v>
      </c>
      <c r="G302" s="7" t="e">
        <f t="shared" ca="1" si="4"/>
        <v>#NAME?</v>
      </c>
      <c r="H302" s="8" t="s">
        <v>179</v>
      </c>
      <c r="I302" s="26" t="s">
        <v>237</v>
      </c>
      <c r="J302" s="9" t="str">
        <f t="shared" si="3"/>
        <v>Não</v>
      </c>
      <c r="K302" s="112">
        <v>45021</v>
      </c>
      <c r="L302" s="6"/>
      <c r="M302" s="6" t="s">
        <v>221</v>
      </c>
      <c r="N302" s="249">
        <v>1.4999999999999999E-2</v>
      </c>
      <c r="O302" s="9" t="s">
        <v>99</v>
      </c>
      <c r="P302" s="250">
        <v>0.1</v>
      </c>
      <c r="Q302" s="30"/>
      <c r="R302" s="30"/>
      <c r="S302" s="7" t="s">
        <v>163</v>
      </c>
      <c r="T302" s="6" t="s">
        <v>3652</v>
      </c>
      <c r="U302" s="6" t="s">
        <v>230</v>
      </c>
      <c r="V302" s="26" t="e">
        <f t="shared" ca="1" si="5"/>
        <v>#NAME?</v>
      </c>
      <c r="W302" s="26"/>
      <c r="X302" s="26"/>
      <c r="Y302" s="6" t="s">
        <v>279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3156</v>
      </c>
      <c r="B303" s="14" t="s">
        <v>3653</v>
      </c>
      <c r="C303" s="9">
        <v>270174</v>
      </c>
      <c r="D303" s="9" t="s">
        <v>3158</v>
      </c>
      <c r="E303" s="9" t="s">
        <v>32</v>
      </c>
      <c r="F303" s="6" t="s">
        <v>3159</v>
      </c>
      <c r="G303" s="7" t="e">
        <f t="shared" ca="1" si="4"/>
        <v>#NAME?</v>
      </c>
      <c r="H303" s="8" t="s">
        <v>161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221</v>
      </c>
      <c r="N303" s="10">
        <v>0.01</v>
      </c>
      <c r="O303" s="9" t="s">
        <v>99</v>
      </c>
      <c r="P303" s="250">
        <v>0.1</v>
      </c>
      <c r="Q303" s="51"/>
      <c r="R303" s="51"/>
      <c r="S303" s="7" t="s">
        <v>163</v>
      </c>
      <c r="T303" s="6" t="s">
        <v>3654</v>
      </c>
      <c r="U303" s="6" t="s">
        <v>32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3167</v>
      </c>
      <c r="BH303" s="115">
        <v>0</v>
      </c>
      <c r="BI303" s="115" t="s">
        <v>3167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3156</v>
      </c>
      <c r="B304" s="3" t="s">
        <v>2436</v>
      </c>
      <c r="C304" s="9">
        <v>31954</v>
      </c>
      <c r="D304" s="9" t="s">
        <v>18</v>
      </c>
      <c r="E304" s="9" t="s">
        <v>19</v>
      </c>
      <c r="F304" s="9" t="s">
        <v>72</v>
      </c>
      <c r="G304" s="7" t="e">
        <f t="shared" ca="1" si="4"/>
        <v>#NAME?</v>
      </c>
      <c r="H304" s="8" t="s">
        <v>179</v>
      </c>
      <c r="I304" s="26" t="s">
        <v>180</v>
      </c>
      <c r="J304" s="9" t="str">
        <f t="shared" si="3"/>
        <v>Não</v>
      </c>
      <c r="K304" s="248">
        <v>44266</v>
      </c>
      <c r="L304" s="7"/>
      <c r="M304" s="6" t="s">
        <v>98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163</v>
      </c>
      <c r="T304" s="6" t="s">
        <v>2439</v>
      </c>
      <c r="U304" s="6" t="s">
        <v>77</v>
      </c>
      <c r="V304" s="26" t="e">
        <f t="shared" ca="1" si="5"/>
        <v>#NAME?</v>
      </c>
      <c r="W304" s="26"/>
      <c r="X304" s="26"/>
      <c r="Y304" s="6" t="s">
        <v>279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3156</v>
      </c>
      <c r="B305" s="14" t="s">
        <v>3655</v>
      </c>
      <c r="C305" s="9">
        <v>559569</v>
      </c>
      <c r="D305" s="260" t="s">
        <v>18</v>
      </c>
      <c r="E305" s="260" t="s">
        <v>19</v>
      </c>
      <c r="F305" s="260" t="s">
        <v>684</v>
      </c>
      <c r="G305" s="7" t="e">
        <f t="shared" ca="1" si="4"/>
        <v>#NAME?</v>
      </c>
      <c r="H305" s="261" t="s">
        <v>179</v>
      </c>
      <c r="I305" s="26" t="s">
        <v>237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3656</v>
      </c>
      <c r="R305" s="113"/>
      <c r="S305" s="7" t="s">
        <v>163</v>
      </c>
      <c r="T305" s="6" t="s">
        <v>2448</v>
      </c>
      <c r="U305" s="6" t="s">
        <v>209</v>
      </c>
      <c r="V305" s="26" t="e">
        <f t="shared" ca="1" si="5"/>
        <v>#NAME?</v>
      </c>
      <c r="W305" s="26"/>
      <c r="X305" s="26"/>
      <c r="Y305" s="6" t="s">
        <v>279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3156</v>
      </c>
      <c r="B306" s="14" t="s">
        <v>3655</v>
      </c>
      <c r="C306" s="9">
        <v>33814</v>
      </c>
      <c r="D306" s="9" t="s">
        <v>18</v>
      </c>
      <c r="E306" s="9" t="s">
        <v>19</v>
      </c>
      <c r="F306" s="9" t="s">
        <v>684</v>
      </c>
      <c r="G306" s="7" t="e">
        <f t="shared" ca="1" si="4"/>
        <v>#NAME?</v>
      </c>
      <c r="H306" s="8" t="s">
        <v>179</v>
      </c>
      <c r="I306" s="26" t="s">
        <v>237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3656</v>
      </c>
      <c r="R306" s="113"/>
      <c r="S306" s="7" t="s">
        <v>163</v>
      </c>
      <c r="T306" s="6" t="s">
        <v>2448</v>
      </c>
      <c r="U306" s="6" t="s">
        <v>209</v>
      </c>
      <c r="V306" s="26" t="e">
        <f t="shared" ca="1" si="5"/>
        <v>#NAME?</v>
      </c>
      <c r="W306" s="26"/>
      <c r="X306" s="26"/>
      <c r="Y306" s="6" t="s">
        <v>279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3156</v>
      </c>
      <c r="B307" s="14" t="s">
        <v>3655</v>
      </c>
      <c r="C307" s="9">
        <v>559582</v>
      </c>
      <c r="D307" s="9" t="s">
        <v>18</v>
      </c>
      <c r="E307" s="9" t="s">
        <v>19</v>
      </c>
      <c r="F307" s="6" t="s">
        <v>684</v>
      </c>
      <c r="G307" s="7" t="e">
        <f t="shared" ca="1" si="4"/>
        <v>#NAME?</v>
      </c>
      <c r="H307" s="8" t="s">
        <v>161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3379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163</v>
      </c>
      <c r="T307" s="6" t="s">
        <v>2448</v>
      </c>
      <c r="U307" s="6" t="s">
        <v>209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3167</v>
      </c>
      <c r="BH307" s="115">
        <v>0</v>
      </c>
      <c r="BI307" s="115" t="s">
        <v>3167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3156</v>
      </c>
      <c r="B308" s="14" t="s">
        <v>3657</v>
      </c>
      <c r="C308" s="9">
        <v>343643</v>
      </c>
      <c r="D308" s="9" t="s">
        <v>18</v>
      </c>
      <c r="E308" s="9" t="s">
        <v>19</v>
      </c>
      <c r="F308" s="6" t="s">
        <v>3206</v>
      </c>
      <c r="G308" s="7" t="e">
        <f t="shared" ca="1" si="4"/>
        <v>#NAME?</v>
      </c>
      <c r="H308" s="8" t="s">
        <v>161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163</v>
      </c>
      <c r="T308" s="6" t="s">
        <v>3658</v>
      </c>
      <c r="U308" s="6" t="s">
        <v>3659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3156</v>
      </c>
      <c r="B309" s="14" t="s">
        <v>3660</v>
      </c>
      <c r="C309" s="9" t="s">
        <v>3661</v>
      </c>
      <c r="D309" s="9" t="s">
        <v>18</v>
      </c>
      <c r="E309" s="9" t="s">
        <v>32</v>
      </c>
      <c r="F309" s="6" t="s">
        <v>3306</v>
      </c>
      <c r="G309" s="7" t="e">
        <f t="shared" ca="1" si="4"/>
        <v>#NAME?</v>
      </c>
      <c r="H309" s="8" t="s">
        <v>161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381</v>
      </c>
      <c r="N309" s="10">
        <v>0.02</v>
      </c>
      <c r="O309" s="9" t="s">
        <v>99</v>
      </c>
      <c r="P309" s="250">
        <v>0.2</v>
      </c>
      <c r="Q309" s="51"/>
      <c r="R309" s="51"/>
      <c r="S309" s="7" t="s">
        <v>163</v>
      </c>
      <c r="T309" s="6" t="s">
        <v>3662</v>
      </c>
      <c r="U309" s="6" t="s">
        <v>32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3167</v>
      </c>
      <c r="BH309" s="115">
        <v>0</v>
      </c>
      <c r="BI309" s="115" t="s">
        <v>3167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3156</v>
      </c>
      <c r="B310" s="14" t="s">
        <v>3660</v>
      </c>
      <c r="C310" s="9">
        <v>296589</v>
      </c>
      <c r="D310" s="9" t="s">
        <v>18</v>
      </c>
      <c r="E310" s="9" t="s">
        <v>32</v>
      </c>
      <c r="F310" s="6" t="s">
        <v>220</v>
      </c>
      <c r="G310" s="7" t="e">
        <f t="shared" ca="1" si="4"/>
        <v>#NAME?</v>
      </c>
      <c r="H310" s="8" t="s">
        <v>170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221</v>
      </c>
      <c r="N310" s="10">
        <v>1.4999999999999999E-2</v>
      </c>
      <c r="O310" s="9" t="s">
        <v>99</v>
      </c>
      <c r="P310" s="250">
        <v>0.1</v>
      </c>
      <c r="Q310" s="25"/>
      <c r="R310" s="113"/>
      <c r="S310" s="7" t="s">
        <v>163</v>
      </c>
      <c r="T310" s="6" t="s">
        <v>3662</v>
      </c>
      <c r="U310" s="6" t="s">
        <v>32</v>
      </c>
      <c r="V310" s="26" t="e">
        <f t="shared" ca="1" si="5"/>
        <v>#NAME?</v>
      </c>
      <c r="W310" s="26"/>
      <c r="X310" s="26"/>
      <c r="Y310" s="6" t="s">
        <v>165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3156</v>
      </c>
      <c r="B311" s="39" t="s">
        <v>3663</v>
      </c>
      <c r="C311" s="9">
        <v>376731</v>
      </c>
      <c r="D311" s="9" t="s">
        <v>18</v>
      </c>
      <c r="E311" s="9" t="s">
        <v>32</v>
      </c>
      <c r="F311" s="6" t="s">
        <v>220</v>
      </c>
      <c r="G311" s="7" t="e">
        <f t="shared" ca="1" si="4"/>
        <v>#NAME?</v>
      </c>
      <c r="H311" s="8" t="s">
        <v>170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3664</v>
      </c>
      <c r="R311" s="113"/>
      <c r="S311" s="7" t="s">
        <v>163</v>
      </c>
      <c r="T311" s="9" t="s">
        <v>3662</v>
      </c>
      <c r="U311" s="6" t="s">
        <v>32</v>
      </c>
      <c r="V311" s="26" t="e">
        <f t="shared" ca="1" si="5"/>
        <v>#NAME?</v>
      </c>
      <c r="W311" s="26"/>
      <c r="X311" s="26"/>
      <c r="Y311" s="6" t="s">
        <v>165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3156</v>
      </c>
      <c r="B312" s="39" t="s">
        <v>2466</v>
      </c>
      <c r="C312" s="9">
        <v>253486</v>
      </c>
      <c r="D312" s="9" t="s">
        <v>18</v>
      </c>
      <c r="E312" s="9" t="s">
        <v>32</v>
      </c>
      <c r="F312" s="9" t="s">
        <v>1094</v>
      </c>
      <c r="G312" s="7" t="e">
        <f t="shared" ca="1" si="4"/>
        <v>#NAME?</v>
      </c>
      <c r="H312" s="8" t="s">
        <v>179</v>
      </c>
      <c r="I312" s="26" t="s">
        <v>180</v>
      </c>
      <c r="J312" s="9" t="str">
        <f t="shared" si="3"/>
        <v>Sim</v>
      </c>
      <c r="K312" s="248">
        <v>43620</v>
      </c>
      <c r="L312" s="7"/>
      <c r="M312" s="6" t="s">
        <v>221</v>
      </c>
      <c r="N312" s="10">
        <v>1.4999999999999999E-2</v>
      </c>
      <c r="O312" s="9" t="s">
        <v>24</v>
      </c>
      <c r="P312" s="250">
        <v>0</v>
      </c>
      <c r="Q312" s="113" t="s">
        <v>3665</v>
      </c>
      <c r="R312" s="113" t="s">
        <v>3250</v>
      </c>
      <c r="S312" s="7" t="s">
        <v>163</v>
      </c>
      <c r="T312" s="9" t="s">
        <v>2468</v>
      </c>
      <c r="U312" s="6" t="s">
        <v>32</v>
      </c>
      <c r="V312" s="26" t="e">
        <f t="shared" ca="1" si="5"/>
        <v>#NAME?</v>
      </c>
      <c r="W312" s="26"/>
      <c r="X312" s="26"/>
      <c r="Y312" s="6" t="s">
        <v>279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3156</v>
      </c>
      <c r="B313" s="3" t="s">
        <v>2484</v>
      </c>
      <c r="C313" s="9">
        <v>35132</v>
      </c>
      <c r="D313" s="9" t="s">
        <v>18</v>
      </c>
      <c r="E313" s="9" t="s">
        <v>19</v>
      </c>
      <c r="F313" s="9" t="s">
        <v>72</v>
      </c>
      <c r="G313" s="7" t="e">
        <f t="shared" ca="1" si="4"/>
        <v>#NAME?</v>
      </c>
      <c r="H313" s="8" t="s">
        <v>179</v>
      </c>
      <c r="I313" s="26" t="s">
        <v>180</v>
      </c>
      <c r="J313" s="9" t="str">
        <f t="shared" si="3"/>
        <v>Não</v>
      </c>
      <c r="K313" s="248">
        <v>44319</v>
      </c>
      <c r="L313" s="7"/>
      <c r="M313" s="6" t="s">
        <v>381</v>
      </c>
      <c r="N313" s="28">
        <v>0.02</v>
      </c>
      <c r="O313" s="9" t="s">
        <v>99</v>
      </c>
      <c r="P313" s="250">
        <v>0.2</v>
      </c>
      <c r="Q313" s="30"/>
      <c r="R313" s="30"/>
      <c r="S313" s="7" t="s">
        <v>163</v>
      </c>
      <c r="T313" s="6" t="s">
        <v>2486</v>
      </c>
      <c r="U313" s="6" t="s">
        <v>77</v>
      </c>
      <c r="V313" s="26" t="e">
        <f t="shared" ca="1" si="5"/>
        <v>#NAME?</v>
      </c>
      <c r="W313" s="26"/>
      <c r="X313" s="26"/>
      <c r="Y313" s="6" t="s">
        <v>165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3156</v>
      </c>
      <c r="B314" s="14" t="s">
        <v>3666</v>
      </c>
      <c r="C314" s="9">
        <v>378873</v>
      </c>
      <c r="D314" s="9" t="s">
        <v>18</v>
      </c>
      <c r="E314" s="9" t="s">
        <v>32</v>
      </c>
      <c r="F314" s="9" t="s">
        <v>3190</v>
      </c>
      <c r="G314" s="7" t="e">
        <f t="shared" ca="1" si="4"/>
        <v>#NAME?</v>
      </c>
      <c r="H314" s="8" t="s">
        <v>179</v>
      </c>
      <c r="I314" s="26" t="s">
        <v>180</v>
      </c>
      <c r="J314" s="9" t="str">
        <f t="shared" si="3"/>
        <v>Não</v>
      </c>
      <c r="K314" s="248">
        <v>45013</v>
      </c>
      <c r="L314" s="7"/>
      <c r="M314" s="6" t="s">
        <v>281</v>
      </c>
      <c r="N314" s="10">
        <v>2.5000000000000001E-2</v>
      </c>
      <c r="O314" s="9" t="s">
        <v>201</v>
      </c>
      <c r="P314" s="250">
        <v>0.2</v>
      </c>
      <c r="Q314" s="113"/>
      <c r="R314" s="113"/>
      <c r="S314" s="7" t="s">
        <v>163</v>
      </c>
      <c r="T314" s="6" t="s">
        <v>3667</v>
      </c>
      <c r="U314" s="6" t="s">
        <v>970</v>
      </c>
      <c r="V314" s="26" t="e">
        <f t="shared" ca="1" si="5"/>
        <v>#NAME?</v>
      </c>
      <c r="W314" s="26"/>
      <c r="X314" s="26"/>
      <c r="Y314" s="6" t="s">
        <v>165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3156</v>
      </c>
      <c r="B315" s="14" t="s">
        <v>3666</v>
      </c>
      <c r="C315" s="9">
        <v>378997</v>
      </c>
      <c r="D315" s="9" t="s">
        <v>18</v>
      </c>
      <c r="E315" s="9" t="s">
        <v>32</v>
      </c>
      <c r="F315" s="9" t="s">
        <v>3190</v>
      </c>
      <c r="G315" s="7" t="e">
        <f t="shared" ca="1" si="4"/>
        <v>#NAME?</v>
      </c>
      <c r="H315" s="8" t="s">
        <v>179</v>
      </c>
      <c r="I315" s="26" t="s">
        <v>180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163</v>
      </c>
      <c r="T315" s="6" t="s">
        <v>3667</v>
      </c>
      <c r="U315" s="6" t="s">
        <v>970</v>
      </c>
      <c r="V315" s="26" t="e">
        <f t="shared" ca="1" si="5"/>
        <v>#NAME?</v>
      </c>
      <c r="W315" s="26"/>
      <c r="X315" s="26"/>
      <c r="Y315" s="6" t="s">
        <v>165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3156</v>
      </c>
      <c r="B316" s="3" t="s">
        <v>2507</v>
      </c>
      <c r="C316" s="9">
        <v>48619</v>
      </c>
      <c r="D316" s="9" t="s">
        <v>18</v>
      </c>
      <c r="E316" s="9" t="s">
        <v>19</v>
      </c>
      <c r="F316" s="9" t="s">
        <v>72</v>
      </c>
      <c r="G316" s="7" t="e">
        <f t="shared" ca="1" si="4"/>
        <v>#NAME?</v>
      </c>
      <c r="H316" s="8" t="s">
        <v>179</v>
      </c>
      <c r="I316" s="26" t="s">
        <v>180</v>
      </c>
      <c r="J316" s="9" t="str">
        <f t="shared" si="3"/>
        <v>Sim</v>
      </c>
      <c r="K316" s="248">
        <v>44280</v>
      </c>
      <c r="L316" s="7"/>
      <c r="M316" s="6" t="s">
        <v>221</v>
      </c>
      <c r="N316" s="10">
        <v>1.4999999999999999E-2</v>
      </c>
      <c r="O316" s="9" t="s">
        <v>99</v>
      </c>
      <c r="P316" s="250">
        <v>0.1</v>
      </c>
      <c r="Q316" s="113" t="s">
        <v>3668</v>
      </c>
      <c r="R316" s="113"/>
      <c r="S316" s="7" t="s">
        <v>163</v>
      </c>
      <c r="T316" s="6" t="s">
        <v>2510</v>
      </c>
      <c r="U316" s="6" t="s">
        <v>230</v>
      </c>
      <c r="V316" s="26" t="e">
        <f t="shared" ca="1" si="5"/>
        <v>#NAME?</v>
      </c>
      <c r="W316" s="26"/>
      <c r="X316" s="26"/>
      <c r="Y316" s="6" t="s">
        <v>165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3156</v>
      </c>
      <c r="B317" s="3" t="s">
        <v>2507</v>
      </c>
      <c r="C317" s="9">
        <v>85179</v>
      </c>
      <c r="D317" s="9" t="s">
        <v>18</v>
      </c>
      <c r="E317" s="9" t="s">
        <v>19</v>
      </c>
      <c r="F317" s="9" t="s">
        <v>72</v>
      </c>
      <c r="G317" s="7" t="e">
        <f t="shared" ca="1" si="4"/>
        <v>#NAME?</v>
      </c>
      <c r="H317" s="8" t="s">
        <v>179</v>
      </c>
      <c r="I317" s="26" t="s">
        <v>180</v>
      </c>
      <c r="J317" s="9" t="str">
        <f t="shared" si="3"/>
        <v>Não</v>
      </c>
      <c r="K317" s="27">
        <v>44382</v>
      </c>
      <c r="L317" s="7"/>
      <c r="M317" s="6" t="s">
        <v>221</v>
      </c>
      <c r="N317" s="10">
        <v>1.4999999999999999E-2</v>
      </c>
      <c r="O317" s="9" t="s">
        <v>99</v>
      </c>
      <c r="P317" s="250">
        <v>0.1</v>
      </c>
      <c r="Q317" s="47"/>
      <c r="R317" s="113" t="s">
        <v>3669</v>
      </c>
      <c r="S317" s="7" t="s">
        <v>163</v>
      </c>
      <c r="T317" s="6" t="s">
        <v>2510</v>
      </c>
      <c r="U317" s="6" t="s">
        <v>230</v>
      </c>
      <c r="V317" s="26" t="e">
        <f t="shared" ca="1" si="5"/>
        <v>#NAME?</v>
      </c>
      <c r="W317" s="26"/>
      <c r="X317" s="26"/>
      <c r="Y317" s="6" t="s">
        <v>279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3156</v>
      </c>
      <c r="B318" s="3" t="s">
        <v>3670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179</v>
      </c>
      <c r="I318" s="26" t="s">
        <v>180</v>
      </c>
      <c r="J318" s="9" t="str">
        <f t="shared" si="3"/>
        <v>Não</v>
      </c>
      <c r="K318" s="27">
        <v>44389</v>
      </c>
      <c r="L318" s="7"/>
      <c r="M318" s="6" t="s">
        <v>221</v>
      </c>
      <c r="N318" s="10">
        <v>1.4999999999999999E-2</v>
      </c>
      <c r="O318" s="9" t="s">
        <v>99</v>
      </c>
      <c r="P318" s="250">
        <v>0.1</v>
      </c>
      <c r="Q318" s="30"/>
      <c r="R318" s="30"/>
      <c r="S318" s="7" t="s">
        <v>163</v>
      </c>
      <c r="T318" s="6" t="s">
        <v>2520</v>
      </c>
      <c r="U318" s="7" t="s">
        <v>970</v>
      </c>
      <c r="V318" s="26" t="e">
        <f t="shared" ca="1" si="5"/>
        <v>#NAME?</v>
      </c>
      <c r="W318" s="26"/>
      <c r="X318" s="26"/>
      <c r="Y318" s="6" t="s">
        <v>279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3156</v>
      </c>
      <c r="B319" s="3" t="s">
        <v>3671</v>
      </c>
      <c r="C319" s="9">
        <v>338425</v>
      </c>
      <c r="D319" s="260" t="s">
        <v>18</v>
      </c>
      <c r="E319" s="260" t="s">
        <v>32</v>
      </c>
      <c r="F319" s="9" t="s">
        <v>220</v>
      </c>
      <c r="G319" s="7" t="e">
        <f t="shared" ca="1" si="4"/>
        <v>#NAME?</v>
      </c>
      <c r="H319" s="261" t="s">
        <v>179</v>
      </c>
      <c r="I319" s="26" t="s">
        <v>180</v>
      </c>
      <c r="J319" s="9" t="str">
        <f t="shared" si="3"/>
        <v>Não</v>
      </c>
      <c r="K319" s="262">
        <v>43564</v>
      </c>
      <c r="L319" s="7"/>
      <c r="M319" s="263" t="s">
        <v>381</v>
      </c>
      <c r="N319" s="264">
        <v>0.02</v>
      </c>
      <c r="O319" s="260"/>
      <c r="P319" s="265"/>
      <c r="Q319" s="47"/>
      <c r="R319" s="113" t="s">
        <v>3672</v>
      </c>
      <c r="S319" s="7" t="s">
        <v>163</v>
      </c>
      <c r="T319" s="6" t="s">
        <v>3673</v>
      </c>
      <c r="U319" s="6" t="s">
        <v>32</v>
      </c>
      <c r="V319" s="26" t="e">
        <f t="shared" ca="1" si="5"/>
        <v>#NAME?</v>
      </c>
      <c r="W319" s="26"/>
      <c r="X319" s="26"/>
      <c r="Y319" s="6" t="s">
        <v>279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3156</v>
      </c>
      <c r="B320" s="3" t="s">
        <v>3674</v>
      </c>
      <c r="C320" s="9">
        <v>450254</v>
      </c>
      <c r="D320" s="9" t="s">
        <v>3158</v>
      </c>
      <c r="E320" s="9" t="s">
        <v>32</v>
      </c>
      <c r="F320" s="9" t="s">
        <v>3159</v>
      </c>
      <c r="G320" s="7" t="e">
        <f t="shared" ca="1" si="4"/>
        <v>#NAME?</v>
      </c>
      <c r="H320" s="8" t="s">
        <v>179</v>
      </c>
      <c r="I320" s="26" t="s">
        <v>180</v>
      </c>
      <c r="J320" s="9" t="str">
        <f t="shared" si="3"/>
        <v>Não</v>
      </c>
      <c r="K320" s="248">
        <v>43894</v>
      </c>
      <c r="L320" s="6"/>
      <c r="M320" s="6" t="s">
        <v>98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163</v>
      </c>
      <c r="T320" s="6" t="s">
        <v>3675</v>
      </c>
      <c r="U320" s="6" t="s">
        <v>32</v>
      </c>
      <c r="V320" s="26" t="e">
        <f t="shared" ca="1" si="5"/>
        <v>#NAME?</v>
      </c>
      <c r="W320" s="26"/>
      <c r="X320" s="26"/>
      <c r="Y320" s="6" t="s">
        <v>279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3156</v>
      </c>
      <c r="B321" s="3" t="s">
        <v>3676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161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221</v>
      </c>
      <c r="N321" s="10">
        <v>1.4999999999999999E-2</v>
      </c>
      <c r="O321" s="9" t="s">
        <v>99</v>
      </c>
      <c r="P321" s="250">
        <v>0.1</v>
      </c>
      <c r="Q321" s="113"/>
      <c r="R321" s="113"/>
      <c r="S321" s="7" t="s">
        <v>163</v>
      </c>
      <c r="T321" s="6" t="s">
        <v>3677</v>
      </c>
      <c r="U321" s="6" t="s">
        <v>77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3167</v>
      </c>
      <c r="BH321" s="115">
        <v>0</v>
      </c>
      <c r="BI321" s="115" t="s">
        <v>3167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3156</v>
      </c>
      <c r="B322" s="14" t="s">
        <v>3678</v>
      </c>
      <c r="C322" s="9">
        <v>424800</v>
      </c>
      <c r="D322" s="9" t="s">
        <v>3158</v>
      </c>
      <c r="E322" s="9" t="s">
        <v>32</v>
      </c>
      <c r="F322" s="6" t="s">
        <v>3159</v>
      </c>
      <c r="G322" s="7" t="e">
        <f t="shared" ca="1" si="4"/>
        <v>#NAME?</v>
      </c>
      <c r="H322" s="8" t="s">
        <v>161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221</v>
      </c>
      <c r="N322" s="10">
        <v>0.01</v>
      </c>
      <c r="O322" s="9" t="s">
        <v>99</v>
      </c>
      <c r="P322" s="250">
        <v>0.1</v>
      </c>
      <c r="Q322" s="274"/>
      <c r="R322" s="113"/>
      <c r="S322" s="7" t="s">
        <v>163</v>
      </c>
      <c r="T322" s="6" t="s">
        <v>3679</v>
      </c>
      <c r="U322" s="6" t="s">
        <v>32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3167</v>
      </c>
      <c r="BH322" s="115">
        <v>0</v>
      </c>
      <c r="BI322" s="115" t="s">
        <v>3167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3156</v>
      </c>
      <c r="B323" s="14" t="s">
        <v>2562</v>
      </c>
      <c r="C323" s="9">
        <v>362762</v>
      </c>
      <c r="D323" s="9" t="s">
        <v>18</v>
      </c>
      <c r="E323" s="9" t="s">
        <v>19</v>
      </c>
      <c r="F323" s="6" t="s">
        <v>72</v>
      </c>
      <c r="G323" s="7" t="e">
        <f t="shared" ca="1" si="4"/>
        <v>#NAME?</v>
      </c>
      <c r="H323" s="8" t="s">
        <v>179</v>
      </c>
      <c r="I323" s="26" t="s">
        <v>180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163</v>
      </c>
      <c r="T323" s="6" t="s">
        <v>2564</v>
      </c>
      <c r="U323" s="6" t="s">
        <v>77</v>
      </c>
      <c r="V323" s="26" t="e">
        <f t="shared" ca="1" si="5"/>
        <v>#NAME?</v>
      </c>
      <c r="W323" s="26"/>
      <c r="X323" s="26"/>
      <c r="Y323" s="6" t="s">
        <v>279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3156</v>
      </c>
      <c r="B324" s="110" t="s">
        <v>3680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179</v>
      </c>
      <c r="I324" s="26" t="s">
        <v>180</v>
      </c>
      <c r="J324" s="9" t="str">
        <f t="shared" si="3"/>
        <v>Não</v>
      </c>
      <c r="K324" s="248">
        <v>44279</v>
      </c>
      <c r="L324" s="7"/>
      <c r="M324" s="6" t="s">
        <v>221</v>
      </c>
      <c r="N324" s="10">
        <v>1.4999999999999999E-2</v>
      </c>
      <c r="O324" s="9" t="s">
        <v>99</v>
      </c>
      <c r="P324" s="250">
        <v>0.1</v>
      </c>
      <c r="Q324" s="113"/>
      <c r="R324" s="113"/>
      <c r="S324" s="7" t="s">
        <v>163</v>
      </c>
      <c r="T324" s="9" t="s">
        <v>3681</v>
      </c>
      <c r="U324" s="6" t="s">
        <v>77</v>
      </c>
      <c r="V324" s="26" t="e">
        <f t="shared" ca="1" si="5"/>
        <v>#NAME?</v>
      </c>
      <c r="W324" s="26"/>
      <c r="X324" s="26"/>
      <c r="Y324" s="6" t="s">
        <v>279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3167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3156</v>
      </c>
      <c r="B325" s="14" t="s">
        <v>3682</v>
      </c>
      <c r="C325" s="9">
        <v>39176</v>
      </c>
      <c r="D325" s="9" t="s">
        <v>3158</v>
      </c>
      <c r="E325" s="9" t="s">
        <v>32</v>
      </c>
      <c r="F325" s="6" t="s">
        <v>3165</v>
      </c>
      <c r="G325" s="7" t="e">
        <f t="shared" ca="1" si="4"/>
        <v>#NAME?</v>
      </c>
      <c r="H325" s="8" t="s">
        <v>161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221</v>
      </c>
      <c r="N325" s="10">
        <v>1.4999999999999999E-2</v>
      </c>
      <c r="O325" s="9" t="s">
        <v>99</v>
      </c>
      <c r="P325" s="250">
        <v>0.1</v>
      </c>
      <c r="Q325" s="113"/>
      <c r="R325" s="113"/>
      <c r="S325" s="7" t="s">
        <v>163</v>
      </c>
      <c r="T325" s="6" t="s">
        <v>3683</v>
      </c>
      <c r="U325" s="6" t="s">
        <v>32</v>
      </c>
      <c r="V325" s="26" t="e">
        <f t="shared" ca="1" si="5"/>
        <v>#NAME?</v>
      </c>
      <c r="W325" s="26"/>
      <c r="X325" s="26"/>
      <c r="Y325" s="6" t="s">
        <v>279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3156</v>
      </c>
      <c r="B326" s="14" t="s">
        <v>3684</v>
      </c>
      <c r="C326" s="9">
        <v>445568</v>
      </c>
      <c r="D326" s="9" t="s">
        <v>3158</v>
      </c>
      <c r="E326" s="9" t="s">
        <v>32</v>
      </c>
      <c r="F326" s="6" t="s">
        <v>3159</v>
      </c>
      <c r="G326" s="7" t="e">
        <f t="shared" ca="1" si="4"/>
        <v>#NAME?</v>
      </c>
      <c r="H326" s="8" t="s">
        <v>161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98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163</v>
      </c>
      <c r="T326" s="6" t="s">
        <v>3313</v>
      </c>
      <c r="U326" s="6" t="s">
        <v>32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3167</v>
      </c>
      <c r="BH326" s="115">
        <v>0</v>
      </c>
      <c r="BI326" s="115" t="s">
        <v>3167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3156</v>
      </c>
      <c r="B327" s="3" t="s">
        <v>3685</v>
      </c>
      <c r="C327" s="9">
        <v>445690</v>
      </c>
      <c r="D327" s="9" t="s">
        <v>3158</v>
      </c>
      <c r="E327" s="9" t="s">
        <v>32</v>
      </c>
      <c r="F327" s="9" t="s">
        <v>3159</v>
      </c>
      <c r="G327" s="7" t="e">
        <f t="shared" ca="1" si="4"/>
        <v>#NAME?</v>
      </c>
      <c r="H327" s="8" t="s">
        <v>170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98</v>
      </c>
      <c r="N327" s="10">
        <v>1.2E-2</v>
      </c>
      <c r="O327" s="9" t="s">
        <v>24</v>
      </c>
      <c r="P327" s="250">
        <v>0</v>
      </c>
      <c r="Q327" s="47"/>
      <c r="R327" s="113" t="s">
        <v>3686</v>
      </c>
      <c r="S327" s="7" t="s">
        <v>163</v>
      </c>
      <c r="T327" s="6" t="s">
        <v>3687</v>
      </c>
      <c r="U327" s="6" t="s">
        <v>32</v>
      </c>
      <c r="V327" s="26" t="e">
        <f t="shared" ca="1" si="5"/>
        <v>#NAME?</v>
      </c>
      <c r="W327" s="26"/>
      <c r="X327" s="26"/>
      <c r="Y327" s="6" t="s">
        <v>279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3156</v>
      </c>
      <c r="B328" s="39" t="s">
        <v>3688</v>
      </c>
      <c r="C328" s="9">
        <v>86748</v>
      </c>
      <c r="D328" s="9" t="s">
        <v>3224</v>
      </c>
      <c r="E328" s="9" t="s">
        <v>32</v>
      </c>
      <c r="F328" s="9" t="s">
        <v>3224</v>
      </c>
      <c r="G328" s="7" t="e">
        <f t="shared" ca="1" si="4"/>
        <v>#NAME?</v>
      </c>
      <c r="H328" s="8" t="s">
        <v>170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281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163</v>
      </c>
      <c r="T328" s="9" t="s">
        <v>3689</v>
      </c>
      <c r="U328" s="6" t="s">
        <v>32</v>
      </c>
      <c r="V328" s="26" t="e">
        <f t="shared" ca="1" si="5"/>
        <v>#NAME?</v>
      </c>
      <c r="W328" s="26"/>
      <c r="X328" s="26"/>
      <c r="Y328" s="6" t="s">
        <v>279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3156</v>
      </c>
      <c r="B329" s="3" t="s">
        <v>3690</v>
      </c>
      <c r="C329" s="9">
        <v>446896</v>
      </c>
      <c r="D329" s="9" t="s">
        <v>3158</v>
      </c>
      <c r="E329" s="9" t="s">
        <v>32</v>
      </c>
      <c r="F329" s="6" t="s">
        <v>3165</v>
      </c>
      <c r="G329" s="7" t="e">
        <f t="shared" ca="1" si="4"/>
        <v>#NAME?</v>
      </c>
      <c r="H329" s="8" t="s">
        <v>161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98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163</v>
      </c>
      <c r="T329" s="6" t="s">
        <v>3691</v>
      </c>
      <c r="U329" s="6" t="s">
        <v>209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3167</v>
      </c>
      <c r="BH329" s="115">
        <v>0</v>
      </c>
      <c r="BI329" s="115" t="s">
        <v>3167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3156</v>
      </c>
      <c r="B330" s="3" t="s">
        <v>2599</v>
      </c>
      <c r="C330" s="9">
        <v>582189</v>
      </c>
      <c r="D330" s="9" t="s">
        <v>18</v>
      </c>
      <c r="E330" s="9" t="s">
        <v>19</v>
      </c>
      <c r="F330" s="9" t="s">
        <v>72</v>
      </c>
      <c r="G330" s="7" t="e">
        <f t="shared" ca="1" si="4"/>
        <v>#NAME?</v>
      </c>
      <c r="H330" s="8" t="s">
        <v>179</v>
      </c>
      <c r="I330" s="26" t="s">
        <v>180</v>
      </c>
      <c r="J330" s="9" t="str">
        <f t="shared" si="3"/>
        <v>Não</v>
      </c>
      <c r="K330" s="248">
        <v>44321</v>
      </c>
      <c r="L330" s="7"/>
      <c r="M330" s="6" t="s">
        <v>221</v>
      </c>
      <c r="N330" s="10">
        <v>1.4999999999999999E-2</v>
      </c>
      <c r="O330" s="9" t="s">
        <v>99</v>
      </c>
      <c r="P330" s="250">
        <v>0.1</v>
      </c>
      <c r="Q330" s="30"/>
      <c r="R330" s="30"/>
      <c r="S330" s="7" t="s">
        <v>163</v>
      </c>
      <c r="T330" s="6" t="s">
        <v>2602</v>
      </c>
      <c r="U330" s="6" t="s">
        <v>77</v>
      </c>
      <c r="V330" s="26" t="e">
        <f t="shared" ca="1" si="5"/>
        <v>#NAME?</v>
      </c>
      <c r="W330" s="26"/>
      <c r="X330" s="26"/>
      <c r="Y330" s="6" t="s">
        <v>279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3156</v>
      </c>
      <c r="B331" s="3" t="s">
        <v>3692</v>
      </c>
      <c r="C331" s="9">
        <v>32725</v>
      </c>
      <c r="D331" s="9" t="s">
        <v>18</v>
      </c>
      <c r="E331" s="9" t="s">
        <v>19</v>
      </c>
      <c r="F331" s="9" t="s">
        <v>72</v>
      </c>
      <c r="G331" s="7" t="e">
        <f t="shared" ca="1" si="4"/>
        <v>#NAME?</v>
      </c>
      <c r="H331" s="8" t="s">
        <v>161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221</v>
      </c>
      <c r="N331" s="10">
        <v>1.4999999999999999E-2</v>
      </c>
      <c r="O331" s="9" t="s">
        <v>99</v>
      </c>
      <c r="P331" s="250">
        <v>0.1</v>
      </c>
      <c r="Q331" s="30"/>
      <c r="R331" s="30"/>
      <c r="S331" s="7" t="s">
        <v>163</v>
      </c>
      <c r="T331" s="6" t="s">
        <v>3693</v>
      </c>
      <c r="U331" s="6" t="s">
        <v>77</v>
      </c>
      <c r="V331" s="26" t="e">
        <f t="shared" ca="1" si="5"/>
        <v>#NAME?</v>
      </c>
      <c r="W331" s="26"/>
      <c r="X331" s="26"/>
      <c r="Y331" s="6" t="s">
        <v>279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3156</v>
      </c>
      <c r="B332" s="3" t="s">
        <v>3694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179</v>
      </c>
      <c r="I332" s="26" t="s">
        <v>180</v>
      </c>
      <c r="J332" s="9" t="str">
        <f t="shared" si="3"/>
        <v>Não</v>
      </c>
      <c r="K332" s="248">
        <v>44319</v>
      </c>
      <c r="L332" s="7"/>
      <c r="M332" s="6" t="s">
        <v>221</v>
      </c>
      <c r="N332" s="10">
        <v>1.4999999999999999E-2</v>
      </c>
      <c r="O332" s="9" t="s">
        <v>99</v>
      </c>
      <c r="P332" s="250">
        <v>0.1</v>
      </c>
      <c r="Q332" s="25"/>
      <c r="R332" s="30" t="s">
        <v>3695</v>
      </c>
      <c r="S332" s="7" t="s">
        <v>163</v>
      </c>
      <c r="T332" s="6" t="s">
        <v>2618</v>
      </c>
      <c r="U332" s="6" t="s">
        <v>77</v>
      </c>
      <c r="V332" s="26" t="e">
        <f t="shared" ca="1" si="5"/>
        <v>#NAME?</v>
      </c>
      <c r="W332" s="26"/>
      <c r="X332" s="26"/>
      <c r="Y332" s="6" t="s">
        <v>279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3156</v>
      </c>
      <c r="B333" s="14" t="s">
        <v>2622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179</v>
      </c>
      <c r="I333" s="26" t="s">
        <v>180</v>
      </c>
      <c r="J333" s="9" t="str">
        <f t="shared" si="3"/>
        <v>Não</v>
      </c>
      <c r="K333" s="27">
        <v>44462</v>
      </c>
      <c r="L333" s="7"/>
      <c r="M333" s="6" t="s">
        <v>281</v>
      </c>
      <c r="N333" s="10">
        <v>2.5000000000000001E-2</v>
      </c>
      <c r="O333" s="9" t="s">
        <v>201</v>
      </c>
      <c r="P333" s="250">
        <v>0.2</v>
      </c>
      <c r="Q333" s="25"/>
      <c r="R333" s="30" t="s">
        <v>3696</v>
      </c>
      <c r="S333" s="7" t="s">
        <v>163</v>
      </c>
      <c r="T333" s="6" t="s">
        <v>2624</v>
      </c>
      <c r="U333" s="7" t="s">
        <v>1082</v>
      </c>
      <c r="V333" s="26" t="e">
        <f t="shared" ca="1" si="5"/>
        <v>#NAME?</v>
      </c>
      <c r="W333" s="26"/>
      <c r="X333" s="26"/>
      <c r="Y333" s="6" t="s">
        <v>279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3156</v>
      </c>
      <c r="B334" s="282" t="s">
        <v>3697</v>
      </c>
      <c r="C334" s="9">
        <v>424158</v>
      </c>
      <c r="D334" s="9" t="s">
        <v>3158</v>
      </c>
      <c r="E334" s="9" t="s">
        <v>32</v>
      </c>
      <c r="F334" s="283" t="s">
        <v>3159</v>
      </c>
      <c r="G334" s="7" t="e">
        <f t="shared" ca="1" si="4"/>
        <v>#NAME?</v>
      </c>
      <c r="H334" s="8" t="s">
        <v>179</v>
      </c>
      <c r="I334" s="26" t="s">
        <v>180</v>
      </c>
      <c r="J334" s="9" t="str">
        <f t="shared" si="3"/>
        <v>Sim</v>
      </c>
      <c r="K334" s="284">
        <v>43675</v>
      </c>
      <c r="L334" s="283"/>
      <c r="M334" s="6" t="s">
        <v>221</v>
      </c>
      <c r="N334" s="285">
        <v>0.01</v>
      </c>
      <c r="O334" s="9" t="s">
        <v>99</v>
      </c>
      <c r="P334" s="250">
        <v>0.1</v>
      </c>
      <c r="Q334" s="286" t="s">
        <v>3182</v>
      </c>
      <c r="R334" s="25"/>
      <c r="S334" s="7" t="s">
        <v>163</v>
      </c>
      <c r="T334" s="283" t="s">
        <v>3698</v>
      </c>
      <c r="U334" s="283" t="s">
        <v>32</v>
      </c>
      <c r="V334" s="26" t="e">
        <f t="shared" ca="1" si="5"/>
        <v>#NAME?</v>
      </c>
      <c r="W334" s="26"/>
      <c r="X334" s="26"/>
      <c r="Y334" s="6" t="s">
        <v>279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3167</v>
      </c>
      <c r="BH334" s="253">
        <v>0</v>
      </c>
      <c r="BI334" s="253" t="s">
        <v>3167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3156</v>
      </c>
      <c r="B335" s="282" t="s">
        <v>3699</v>
      </c>
      <c r="C335" s="9">
        <v>343714</v>
      </c>
      <c r="D335" s="9" t="s">
        <v>159</v>
      </c>
      <c r="E335" s="9" t="s">
        <v>32</v>
      </c>
      <c r="F335" s="283" t="s">
        <v>3700</v>
      </c>
      <c r="G335" s="7" t="e">
        <f t="shared" ca="1" si="4"/>
        <v>#NAME?</v>
      </c>
      <c r="H335" s="8" t="s">
        <v>179</v>
      </c>
      <c r="I335" s="26" t="s">
        <v>180</v>
      </c>
      <c r="J335" s="9" t="str">
        <f t="shared" si="3"/>
        <v>Não</v>
      </c>
      <c r="K335" s="284"/>
      <c r="L335" s="283"/>
      <c r="M335" s="6" t="s">
        <v>98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163</v>
      </c>
      <c r="T335" s="283" t="s">
        <v>3701</v>
      </c>
      <c r="U335" s="283"/>
      <c r="V335" s="26" t="e">
        <f t="shared" ca="1" si="5"/>
        <v>#NAME?</v>
      </c>
      <c r="W335" s="26"/>
      <c r="X335" s="26"/>
      <c r="Y335" s="6" t="s">
        <v>279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3167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3156</v>
      </c>
      <c r="B336" s="3" t="s">
        <v>3702</v>
      </c>
      <c r="C336" s="9">
        <v>466217</v>
      </c>
      <c r="D336" s="9" t="s">
        <v>18</v>
      </c>
      <c r="E336" s="9" t="s">
        <v>19</v>
      </c>
      <c r="F336" s="6" t="s">
        <v>72</v>
      </c>
      <c r="G336" s="7" t="e">
        <f t="shared" ca="1" si="4"/>
        <v>#NAME?</v>
      </c>
      <c r="H336" s="8" t="s">
        <v>161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221</v>
      </c>
      <c r="N336" s="10">
        <v>1.4999999999999999E-2</v>
      </c>
      <c r="O336" s="9" t="s">
        <v>99</v>
      </c>
      <c r="P336" s="250">
        <v>0.1</v>
      </c>
      <c r="Q336" s="113"/>
      <c r="R336" s="113"/>
      <c r="S336" s="7" t="s">
        <v>207</v>
      </c>
      <c r="T336" s="6" t="s">
        <v>3703</v>
      </c>
      <c r="U336" s="6" t="s">
        <v>77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3167</v>
      </c>
      <c r="BH336" s="115">
        <v>0</v>
      </c>
      <c r="BI336" s="115" t="s">
        <v>3167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3156</v>
      </c>
      <c r="B337" s="3" t="s">
        <v>3704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179</v>
      </c>
      <c r="I337" s="26" t="s">
        <v>180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3387</v>
      </c>
      <c r="S337" s="7" t="s">
        <v>207</v>
      </c>
      <c r="T337" s="6" t="s">
        <v>3705</v>
      </c>
      <c r="U337" s="6" t="s">
        <v>77</v>
      </c>
      <c r="V337" s="26" t="e">
        <f t="shared" ca="1" si="5"/>
        <v>#NAME?</v>
      </c>
      <c r="W337" s="26"/>
      <c r="X337" s="26"/>
      <c r="Y337" s="6" t="s">
        <v>279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3156</v>
      </c>
      <c r="B338" s="14" t="s">
        <v>2653</v>
      </c>
      <c r="C338" s="9">
        <v>34113</v>
      </c>
      <c r="D338" s="9" t="s">
        <v>18</v>
      </c>
      <c r="E338" s="9" t="s">
        <v>19</v>
      </c>
      <c r="F338" s="6" t="s">
        <v>72</v>
      </c>
      <c r="G338" s="7" t="e">
        <f t="shared" ca="1" si="4"/>
        <v>#NAME?</v>
      </c>
      <c r="H338" s="8" t="s">
        <v>170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281</v>
      </c>
      <c r="N338" s="249">
        <v>2.5000000000000001E-2</v>
      </c>
      <c r="O338" s="9" t="s">
        <v>201</v>
      </c>
      <c r="P338" s="250">
        <v>0.2</v>
      </c>
      <c r="Q338" s="113"/>
      <c r="R338" s="113"/>
      <c r="S338" s="7" t="s">
        <v>163</v>
      </c>
      <c r="T338" s="6" t="s">
        <v>2655</v>
      </c>
      <c r="U338" s="6" t="s">
        <v>77</v>
      </c>
      <c r="V338" s="26" t="e">
        <f t="shared" ca="1" si="5"/>
        <v>#NAME?</v>
      </c>
      <c r="W338" s="26"/>
      <c r="X338" s="26"/>
      <c r="Y338" s="6" t="s">
        <v>279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3156</v>
      </c>
      <c r="B339" s="14" t="s">
        <v>2653</v>
      </c>
      <c r="C339" s="9">
        <v>32948</v>
      </c>
      <c r="D339" s="9" t="s">
        <v>18</v>
      </c>
      <c r="E339" s="9" t="s">
        <v>19</v>
      </c>
      <c r="F339" s="6" t="s">
        <v>72</v>
      </c>
      <c r="G339" s="7" t="e">
        <f t="shared" ca="1" si="4"/>
        <v>#NAME?</v>
      </c>
      <c r="H339" s="8" t="s">
        <v>170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98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163</v>
      </c>
      <c r="T339" s="6" t="s">
        <v>2655</v>
      </c>
      <c r="U339" s="6" t="s">
        <v>77</v>
      </c>
      <c r="V339" s="26" t="e">
        <f t="shared" ca="1" si="5"/>
        <v>#NAME?</v>
      </c>
      <c r="W339" s="26"/>
      <c r="X339" s="26"/>
      <c r="Y339" s="6" t="s">
        <v>279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3156</v>
      </c>
      <c r="B340" s="3" t="s">
        <v>2653</v>
      </c>
      <c r="C340" s="9">
        <v>738272</v>
      </c>
      <c r="D340" s="9" t="s">
        <v>18</v>
      </c>
      <c r="E340" s="9" t="s">
        <v>19</v>
      </c>
      <c r="F340" s="6" t="s">
        <v>72</v>
      </c>
      <c r="G340" s="7" t="e">
        <f t="shared" ca="1" si="4"/>
        <v>#NAME?</v>
      </c>
      <c r="H340" s="8" t="s">
        <v>170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521</v>
      </c>
      <c r="N340" s="249">
        <v>5.0000000000000001E-3</v>
      </c>
      <c r="O340" s="9" t="s">
        <v>24</v>
      </c>
      <c r="P340" s="250">
        <v>0</v>
      </c>
      <c r="Q340" s="113"/>
      <c r="R340" s="113" t="s">
        <v>3706</v>
      </c>
      <c r="S340" s="7" t="s">
        <v>163</v>
      </c>
      <c r="T340" s="6" t="s">
        <v>2655</v>
      </c>
      <c r="U340" s="6" t="s">
        <v>77</v>
      </c>
      <c r="V340" s="26" t="e">
        <f t="shared" ca="1" si="5"/>
        <v>#NAME?</v>
      </c>
      <c r="W340" s="26"/>
      <c r="X340" s="26"/>
      <c r="Y340" s="6" t="s">
        <v>279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3156</v>
      </c>
      <c r="B341" s="14" t="s">
        <v>3707</v>
      </c>
      <c r="C341" s="9">
        <v>34048</v>
      </c>
      <c r="D341" s="9" t="s">
        <v>3158</v>
      </c>
      <c r="E341" s="9" t="s">
        <v>32</v>
      </c>
      <c r="F341" s="6" t="s">
        <v>3165</v>
      </c>
      <c r="G341" s="7" t="e">
        <f t="shared" ca="1" si="4"/>
        <v>#NAME?</v>
      </c>
      <c r="H341" s="8" t="s">
        <v>161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221</v>
      </c>
      <c r="N341" s="10">
        <v>0.01</v>
      </c>
      <c r="O341" s="9" t="s">
        <v>99</v>
      </c>
      <c r="P341" s="250">
        <v>0.1</v>
      </c>
      <c r="Q341" s="113"/>
      <c r="R341" s="47"/>
      <c r="S341" s="7" t="s">
        <v>163</v>
      </c>
      <c r="T341" s="6" t="s">
        <v>3708</v>
      </c>
      <c r="U341" s="6" t="s">
        <v>32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3167</v>
      </c>
      <c r="BH341" s="115">
        <v>0</v>
      </c>
      <c r="BI341" s="115" t="s">
        <v>3167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3156</v>
      </c>
      <c r="B342" s="14" t="s">
        <v>2668</v>
      </c>
      <c r="C342" s="9">
        <v>32311</v>
      </c>
      <c r="D342" s="9" t="s">
        <v>18</v>
      </c>
      <c r="E342" s="9" t="s">
        <v>19</v>
      </c>
      <c r="F342" s="9" t="s">
        <v>72</v>
      </c>
      <c r="G342" s="7" t="e">
        <f t="shared" ca="1" si="4"/>
        <v>#NAME?</v>
      </c>
      <c r="H342" s="8" t="s">
        <v>179</v>
      </c>
      <c r="I342" s="26" t="s">
        <v>180</v>
      </c>
      <c r="J342" s="9" t="str">
        <f t="shared" si="3"/>
        <v>Não</v>
      </c>
      <c r="K342" s="248">
        <v>44595</v>
      </c>
      <c r="L342" s="7"/>
      <c r="M342" s="6" t="s">
        <v>221</v>
      </c>
      <c r="N342" s="249">
        <v>1.4999999999999999E-2</v>
      </c>
      <c r="O342" s="9" t="s">
        <v>99</v>
      </c>
      <c r="P342" s="250">
        <v>0.1</v>
      </c>
      <c r="Q342" s="47"/>
      <c r="R342" s="113" t="s">
        <v>3709</v>
      </c>
      <c r="S342" s="7" t="s">
        <v>163</v>
      </c>
      <c r="T342" s="6" t="s">
        <v>2670</v>
      </c>
      <c r="U342" s="6" t="s">
        <v>77</v>
      </c>
      <c r="V342" s="26" t="e">
        <f t="shared" ca="1" si="5"/>
        <v>#NAME?</v>
      </c>
      <c r="W342" s="26"/>
      <c r="X342" s="26"/>
      <c r="Y342" s="6" t="s">
        <v>279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3156</v>
      </c>
      <c r="B343" s="14" t="s">
        <v>2668</v>
      </c>
      <c r="C343" s="9">
        <v>476032</v>
      </c>
      <c r="D343" s="9" t="s">
        <v>18</v>
      </c>
      <c r="E343" s="9" t="s">
        <v>19</v>
      </c>
      <c r="F343" s="9" t="s">
        <v>72</v>
      </c>
      <c r="G343" s="7" t="e">
        <f t="shared" ca="1" si="4"/>
        <v>#NAME?</v>
      </c>
      <c r="H343" s="8" t="s">
        <v>179</v>
      </c>
      <c r="I343" s="26" t="s">
        <v>180</v>
      </c>
      <c r="J343" s="9" t="str">
        <f t="shared" si="3"/>
        <v>Não</v>
      </c>
      <c r="K343" s="9"/>
      <c r="L343" s="7"/>
      <c r="M343" s="7" t="s">
        <v>3379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163</v>
      </c>
      <c r="T343" s="6" t="s">
        <v>2670</v>
      </c>
      <c r="U343" s="6" t="s">
        <v>77</v>
      </c>
      <c r="V343" s="26" t="e">
        <f t="shared" ca="1" si="5"/>
        <v>#NAME?</v>
      </c>
      <c r="W343" s="26"/>
      <c r="X343" s="26"/>
      <c r="Y343" s="6" t="s">
        <v>165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3167</v>
      </c>
      <c r="BH343" s="253">
        <v>0</v>
      </c>
      <c r="BI343" s="253" t="s">
        <v>3167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3156</v>
      </c>
      <c r="B344" s="3" t="s">
        <v>3710</v>
      </c>
      <c r="C344" s="9">
        <v>456920</v>
      </c>
      <c r="D344" s="9" t="s">
        <v>3224</v>
      </c>
      <c r="E344" s="9" t="s">
        <v>32</v>
      </c>
      <c r="F344" s="6" t="s">
        <v>3224</v>
      </c>
      <c r="G344" s="7" t="e">
        <f t="shared" ca="1" si="4"/>
        <v>#NAME?</v>
      </c>
      <c r="H344" s="8" t="s">
        <v>161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281</v>
      </c>
      <c r="N344" s="10">
        <v>2.5000000000000001E-2</v>
      </c>
      <c r="O344" s="9" t="s">
        <v>201</v>
      </c>
      <c r="P344" s="250">
        <v>0.2</v>
      </c>
      <c r="Q344" s="113"/>
      <c r="R344" s="113"/>
      <c r="S344" s="7" t="s">
        <v>163</v>
      </c>
      <c r="T344" s="6" t="s">
        <v>3711</v>
      </c>
      <c r="U344" s="6" t="s">
        <v>32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3167</v>
      </c>
      <c r="BH344" s="115">
        <v>0</v>
      </c>
      <c r="BI344" s="115" t="s">
        <v>3167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3156</v>
      </c>
      <c r="B345" s="3" t="s">
        <v>3712</v>
      </c>
      <c r="C345" s="9">
        <v>451228</v>
      </c>
      <c r="D345" s="9" t="s">
        <v>18</v>
      </c>
      <c r="E345" s="9" t="s">
        <v>19</v>
      </c>
      <c r="F345" s="6" t="s">
        <v>3206</v>
      </c>
      <c r="G345" s="7" t="e">
        <f t="shared" ca="1" si="4"/>
        <v>#NAME?</v>
      </c>
      <c r="H345" s="8" t="s">
        <v>161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98</v>
      </c>
      <c r="N345" s="10">
        <v>1.2E-2</v>
      </c>
      <c r="O345" s="9" t="s">
        <v>24</v>
      </c>
      <c r="P345" s="250">
        <v>0</v>
      </c>
      <c r="Q345" s="39"/>
      <c r="R345" s="30" t="s">
        <v>3713</v>
      </c>
      <c r="S345" s="7" t="s">
        <v>163</v>
      </c>
      <c r="T345" s="6" t="s">
        <v>3714</v>
      </c>
      <c r="U345" s="6" t="s">
        <v>77</v>
      </c>
      <c r="V345" s="26" t="e">
        <f t="shared" ca="1" si="5"/>
        <v>#NAME?</v>
      </c>
      <c r="W345" s="26"/>
      <c r="X345" s="26"/>
      <c r="Y345" s="6" t="s">
        <v>279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3167</v>
      </c>
      <c r="BH345" s="115">
        <v>0</v>
      </c>
      <c r="BI345" s="115" t="s">
        <v>3167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3156</v>
      </c>
      <c r="B346" s="3" t="s">
        <v>2690</v>
      </c>
      <c r="C346" s="9">
        <v>32250</v>
      </c>
      <c r="D346" s="9" t="s">
        <v>18</v>
      </c>
      <c r="E346" s="9" t="s">
        <v>19</v>
      </c>
      <c r="F346" s="9" t="s">
        <v>72</v>
      </c>
      <c r="G346" s="7" t="e">
        <f t="shared" ca="1" si="4"/>
        <v>#NAME?</v>
      </c>
      <c r="H346" s="8" t="s">
        <v>179</v>
      </c>
      <c r="I346" s="26" t="s">
        <v>180</v>
      </c>
      <c r="J346" s="9" t="str">
        <f t="shared" si="3"/>
        <v>Não</v>
      </c>
      <c r="K346" s="248">
        <v>44280</v>
      </c>
      <c r="L346" s="7"/>
      <c r="M346" s="6" t="s">
        <v>381</v>
      </c>
      <c r="N346" s="10">
        <v>0.02</v>
      </c>
      <c r="O346" s="9" t="s">
        <v>99</v>
      </c>
      <c r="P346" s="250">
        <v>0.2</v>
      </c>
      <c r="Q346" s="25"/>
      <c r="R346" s="113" t="s">
        <v>3715</v>
      </c>
      <c r="S346" s="7" t="s">
        <v>163</v>
      </c>
      <c r="T346" s="6" t="s">
        <v>2692</v>
      </c>
      <c r="U346" s="6" t="s">
        <v>209</v>
      </c>
      <c r="V346" s="26" t="e">
        <f t="shared" ca="1" si="5"/>
        <v>#NAME?</v>
      </c>
      <c r="W346" s="26"/>
      <c r="X346" s="26"/>
      <c r="Y346" s="6" t="s">
        <v>279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3156</v>
      </c>
      <c r="B347" s="14" t="s">
        <v>2693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179</v>
      </c>
      <c r="I347" s="26" t="s">
        <v>180</v>
      </c>
      <c r="J347" s="9" t="str">
        <f t="shared" si="3"/>
        <v>Não</v>
      </c>
      <c r="K347" s="248">
        <v>44615</v>
      </c>
      <c r="L347" s="7"/>
      <c r="M347" s="6" t="s">
        <v>98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163</v>
      </c>
      <c r="T347" s="6" t="s">
        <v>2696</v>
      </c>
      <c r="U347" s="7" t="s">
        <v>209</v>
      </c>
      <c r="V347" s="26" t="e">
        <f t="shared" ca="1" si="5"/>
        <v>#NAME?</v>
      </c>
      <c r="W347" s="26"/>
      <c r="X347" s="26"/>
      <c r="Y347" s="6" t="s">
        <v>279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3156</v>
      </c>
      <c r="B348" s="14" t="s">
        <v>3716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179</v>
      </c>
      <c r="I348" s="26" t="s">
        <v>180</v>
      </c>
      <c r="J348" s="9" t="str">
        <f t="shared" si="3"/>
        <v>Não</v>
      </c>
      <c r="K348" s="27">
        <v>44462</v>
      </c>
      <c r="L348" s="7"/>
      <c r="M348" s="6" t="s">
        <v>381</v>
      </c>
      <c r="N348" s="10">
        <v>0.02</v>
      </c>
      <c r="O348" s="9" t="s">
        <v>99</v>
      </c>
      <c r="P348" s="250">
        <v>0.2</v>
      </c>
      <c r="Q348" s="30"/>
      <c r="R348" s="30"/>
      <c r="S348" s="7" t="s">
        <v>163</v>
      </c>
      <c r="T348" s="6" t="s">
        <v>2696</v>
      </c>
      <c r="U348" s="7" t="s">
        <v>209</v>
      </c>
      <c r="V348" s="26" t="e">
        <f t="shared" ca="1" si="5"/>
        <v>#NAME?</v>
      </c>
      <c r="W348" s="26"/>
      <c r="X348" s="26"/>
      <c r="Y348" s="6" t="s">
        <v>279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3156</v>
      </c>
      <c r="B349" s="39" t="s">
        <v>3717</v>
      </c>
      <c r="C349" s="9">
        <v>87493</v>
      </c>
      <c r="D349" s="9" t="s">
        <v>3224</v>
      </c>
      <c r="E349" s="9" t="s">
        <v>32</v>
      </c>
      <c r="F349" s="9" t="s">
        <v>3224</v>
      </c>
      <c r="G349" s="7" t="e">
        <f t="shared" ca="1" si="4"/>
        <v>#NAME?</v>
      </c>
      <c r="H349" s="8" t="s">
        <v>170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281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163</v>
      </c>
      <c r="T349" s="9" t="s">
        <v>3718</v>
      </c>
      <c r="U349" s="6" t="s">
        <v>32</v>
      </c>
      <c r="V349" s="26" t="e">
        <f t="shared" ca="1" si="5"/>
        <v>#NAME?</v>
      </c>
      <c r="W349" s="26"/>
      <c r="X349" s="26"/>
      <c r="Y349" s="6" t="s">
        <v>279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3156</v>
      </c>
      <c r="B350" s="14" t="s">
        <v>3719</v>
      </c>
      <c r="C350" s="9">
        <v>576290</v>
      </c>
      <c r="D350" s="9" t="s">
        <v>3158</v>
      </c>
      <c r="E350" s="9" t="s">
        <v>32</v>
      </c>
      <c r="F350" s="6" t="s">
        <v>3165</v>
      </c>
      <c r="G350" s="7" t="e">
        <f t="shared" ca="1" si="4"/>
        <v>#NAME?</v>
      </c>
      <c r="H350" s="8" t="s">
        <v>161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221</v>
      </c>
      <c r="N350" s="10">
        <v>1.4999999999999999E-2</v>
      </c>
      <c r="O350" s="9" t="s">
        <v>99</v>
      </c>
      <c r="P350" s="250">
        <v>0.1</v>
      </c>
      <c r="Q350" s="113"/>
      <c r="R350" s="113"/>
      <c r="S350" s="7" t="s">
        <v>163</v>
      </c>
      <c r="T350" s="6" t="s">
        <v>3720</v>
      </c>
      <c r="U350" s="6" t="s">
        <v>32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3167</v>
      </c>
      <c r="BH350" s="115">
        <v>0</v>
      </c>
      <c r="BI350" s="115" t="s">
        <v>3167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3156</v>
      </c>
      <c r="B351" s="14" t="s">
        <v>3719</v>
      </c>
      <c r="C351" s="9">
        <v>576301</v>
      </c>
      <c r="D351" s="9" t="s">
        <v>3158</v>
      </c>
      <c r="E351" s="9" t="s">
        <v>32</v>
      </c>
      <c r="F351" s="6" t="s">
        <v>3165</v>
      </c>
      <c r="G351" s="7" t="e">
        <f t="shared" ca="1" si="4"/>
        <v>#NAME?</v>
      </c>
      <c r="H351" s="8" t="s">
        <v>161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284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163</v>
      </c>
      <c r="T351" s="6" t="s">
        <v>3720</v>
      </c>
      <c r="U351" s="6" t="s">
        <v>32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3167</v>
      </c>
      <c r="BH351" s="115">
        <v>0</v>
      </c>
      <c r="BI351" s="115" t="s">
        <v>3167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3156</v>
      </c>
      <c r="B352" s="3" t="s">
        <v>3721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161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281</v>
      </c>
      <c r="N352" s="249">
        <v>2.5000000000000001E-2</v>
      </c>
      <c r="O352" s="9" t="s">
        <v>201</v>
      </c>
      <c r="P352" s="250">
        <v>0.2</v>
      </c>
      <c r="Q352" s="113"/>
      <c r="R352" s="113"/>
      <c r="S352" s="7" t="s">
        <v>163</v>
      </c>
      <c r="T352" s="6" t="s">
        <v>3722</v>
      </c>
      <c r="U352" s="6" t="s">
        <v>77</v>
      </c>
      <c r="V352" s="26" t="e">
        <f t="shared" ca="1" si="5"/>
        <v>#NAME?</v>
      </c>
      <c r="W352" s="26"/>
      <c r="X352" s="26"/>
      <c r="Y352" s="6" t="s">
        <v>279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3156</v>
      </c>
      <c r="B353" s="3" t="s">
        <v>3723</v>
      </c>
      <c r="C353" s="9">
        <v>465187</v>
      </c>
      <c r="D353" s="9" t="s">
        <v>3158</v>
      </c>
      <c r="E353" s="9" t="s">
        <v>32</v>
      </c>
      <c r="F353" s="6" t="s">
        <v>3159</v>
      </c>
      <c r="G353" s="7" t="e">
        <f t="shared" ca="1" si="4"/>
        <v>#NAME?</v>
      </c>
      <c r="H353" s="8" t="s">
        <v>161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221</v>
      </c>
      <c r="N353" s="10">
        <v>1.4999999999999999E-2</v>
      </c>
      <c r="O353" s="9" t="s">
        <v>99</v>
      </c>
      <c r="P353" s="250">
        <v>0.1</v>
      </c>
      <c r="Q353" s="113"/>
      <c r="R353" s="113"/>
      <c r="S353" s="7" t="s">
        <v>163</v>
      </c>
      <c r="T353" s="6" t="s">
        <v>3724</v>
      </c>
      <c r="U353" s="6" t="s">
        <v>32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3167</v>
      </c>
      <c r="BH353" s="115">
        <v>0</v>
      </c>
      <c r="BI353" s="115" t="s">
        <v>3167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3156</v>
      </c>
      <c r="B354" s="14" t="s">
        <v>3725</v>
      </c>
      <c r="C354" s="9">
        <v>577297</v>
      </c>
      <c r="D354" s="9" t="s">
        <v>18</v>
      </c>
      <c r="E354" s="9" t="s">
        <v>19</v>
      </c>
      <c r="F354" s="6" t="s">
        <v>72</v>
      </c>
      <c r="G354" s="7" t="e">
        <f t="shared" ca="1" si="4"/>
        <v>#NAME?</v>
      </c>
      <c r="H354" s="8" t="s">
        <v>161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221</v>
      </c>
      <c r="N354" s="10">
        <v>1.4999999999999999E-2</v>
      </c>
      <c r="O354" s="9" t="s">
        <v>99</v>
      </c>
      <c r="P354" s="250">
        <v>0.1</v>
      </c>
      <c r="Q354" s="113"/>
      <c r="R354" s="113"/>
      <c r="S354" s="7" t="s">
        <v>163</v>
      </c>
      <c r="T354" s="6" t="s">
        <v>3726</v>
      </c>
      <c r="U354" s="6" t="s">
        <v>77</v>
      </c>
      <c r="V354" s="26" t="e">
        <f t="shared" ca="1" si="5"/>
        <v>#NAME?</v>
      </c>
      <c r="W354" s="26"/>
      <c r="X354" s="26"/>
      <c r="Y354" s="6" t="s">
        <v>279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3167</v>
      </c>
      <c r="BH354" s="115">
        <v>0</v>
      </c>
      <c r="BI354" s="115" t="s">
        <v>3167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3156</v>
      </c>
      <c r="B355" s="14" t="s">
        <v>3727</v>
      </c>
      <c r="C355" s="9">
        <v>88264</v>
      </c>
      <c r="D355" s="9" t="s">
        <v>3224</v>
      </c>
      <c r="E355" s="9" t="s">
        <v>32</v>
      </c>
      <c r="F355" s="6" t="s">
        <v>3224</v>
      </c>
      <c r="G355" s="7" t="e">
        <f t="shared" ca="1" si="4"/>
        <v>#NAME?</v>
      </c>
      <c r="H355" s="8" t="s">
        <v>161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281</v>
      </c>
      <c r="N355" s="10">
        <v>0.01</v>
      </c>
      <c r="O355" s="9" t="s">
        <v>201</v>
      </c>
      <c r="P355" s="250">
        <v>0.2</v>
      </c>
      <c r="Q355" s="113"/>
      <c r="R355" s="113"/>
      <c r="S355" s="7" t="s">
        <v>163</v>
      </c>
      <c r="T355" s="6" t="s">
        <v>3728</v>
      </c>
      <c r="U355" s="6" t="s">
        <v>32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3167</v>
      </c>
      <c r="BH355" s="115">
        <v>0</v>
      </c>
      <c r="BI355" s="115" t="s">
        <v>3167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3156</v>
      </c>
      <c r="B356" s="14" t="s">
        <v>2752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179</v>
      </c>
      <c r="I356" s="26" t="s">
        <v>180</v>
      </c>
      <c r="J356" s="9" t="str">
        <f t="shared" si="6"/>
        <v>Não</v>
      </c>
      <c r="K356" s="27">
        <v>44638</v>
      </c>
      <c r="L356" s="6"/>
      <c r="M356" s="6" t="s">
        <v>98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163</v>
      </c>
      <c r="T356" s="6" t="s">
        <v>2754</v>
      </c>
      <c r="U356" s="6" t="s">
        <v>77</v>
      </c>
      <c r="V356" s="26" t="e">
        <f t="shared" ca="1" si="5"/>
        <v>#NAME?</v>
      </c>
      <c r="W356" s="26"/>
      <c r="X356" s="26"/>
      <c r="Y356" s="6" t="s">
        <v>279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3156</v>
      </c>
      <c r="B357" s="3" t="s">
        <v>2758</v>
      </c>
      <c r="C357" s="9">
        <v>612431</v>
      </c>
      <c r="D357" s="9" t="s">
        <v>18</v>
      </c>
      <c r="E357" s="9" t="s">
        <v>19</v>
      </c>
      <c r="F357" s="6" t="s">
        <v>72</v>
      </c>
      <c r="G357" s="7" t="e">
        <f t="shared" ca="1" si="4"/>
        <v>#NAME?</v>
      </c>
      <c r="H357" s="8" t="s">
        <v>179</v>
      </c>
      <c r="I357" s="26" t="s">
        <v>180</v>
      </c>
      <c r="J357" s="9" t="str">
        <f t="shared" si="6"/>
        <v>Não</v>
      </c>
      <c r="K357" s="27">
        <v>44365</v>
      </c>
      <c r="L357" s="6"/>
      <c r="M357" s="6" t="s">
        <v>98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163</v>
      </c>
      <c r="T357" s="6" t="s">
        <v>2761</v>
      </c>
      <c r="U357" s="6" t="s">
        <v>77</v>
      </c>
      <c r="V357" s="26" t="e">
        <f t="shared" ca="1" si="5"/>
        <v>#NAME?</v>
      </c>
      <c r="W357" s="26"/>
      <c r="X357" s="26"/>
      <c r="Y357" s="6" t="s">
        <v>279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3156</v>
      </c>
      <c r="B358" s="110" t="s">
        <v>3729</v>
      </c>
      <c r="C358" s="9">
        <v>38387</v>
      </c>
      <c r="D358" s="9" t="s">
        <v>18</v>
      </c>
      <c r="E358" s="9" t="s">
        <v>19</v>
      </c>
      <c r="F358" s="9" t="s">
        <v>72</v>
      </c>
      <c r="G358" s="7" t="e">
        <f t="shared" ca="1" si="4"/>
        <v>#NAME?</v>
      </c>
      <c r="H358" s="8" t="s">
        <v>179</v>
      </c>
      <c r="I358" s="26" t="s">
        <v>180</v>
      </c>
      <c r="J358" s="9" t="str">
        <f t="shared" si="6"/>
        <v>Não</v>
      </c>
      <c r="K358" s="112">
        <v>44263</v>
      </c>
      <c r="L358" s="6"/>
      <c r="M358" s="6" t="s">
        <v>98</v>
      </c>
      <c r="N358" s="249">
        <v>1.2E-2</v>
      </c>
      <c r="O358" s="9" t="s">
        <v>24</v>
      </c>
      <c r="P358" s="250">
        <v>0</v>
      </c>
      <c r="Q358" s="47"/>
      <c r="R358" s="113" t="s">
        <v>3730</v>
      </c>
      <c r="S358" s="7" t="s">
        <v>163</v>
      </c>
      <c r="T358" s="9" t="s">
        <v>3731</v>
      </c>
      <c r="U358" s="6" t="s">
        <v>77</v>
      </c>
      <c r="V358" s="26" t="e">
        <f t="shared" ca="1" si="5"/>
        <v>#NAME?</v>
      </c>
      <c r="W358" s="26"/>
      <c r="X358" s="26"/>
      <c r="Y358" s="6" t="s">
        <v>279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3156</v>
      </c>
      <c r="B359" s="110" t="s">
        <v>3729</v>
      </c>
      <c r="C359" s="9">
        <v>85872</v>
      </c>
      <c r="D359" s="9" t="s">
        <v>18</v>
      </c>
      <c r="E359" s="9" t="s">
        <v>19</v>
      </c>
      <c r="F359" s="9" t="s">
        <v>72</v>
      </c>
      <c r="G359" s="7" t="e">
        <f t="shared" ca="1" si="4"/>
        <v>#NAME?</v>
      </c>
      <c r="H359" s="8" t="s">
        <v>179</v>
      </c>
      <c r="I359" s="26" t="s">
        <v>180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3732</v>
      </c>
      <c r="R359" s="30"/>
      <c r="S359" s="7" t="s">
        <v>163</v>
      </c>
      <c r="T359" s="9" t="s">
        <v>3731</v>
      </c>
      <c r="U359" s="6" t="s">
        <v>77</v>
      </c>
      <c r="V359" s="26" t="e">
        <f t="shared" ca="1" si="5"/>
        <v>#NAME?</v>
      </c>
      <c r="W359" s="26"/>
      <c r="X359" s="26"/>
      <c r="Y359" s="6" t="s">
        <v>279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3156</v>
      </c>
      <c r="B360" s="39" t="s">
        <v>3733</v>
      </c>
      <c r="C360" s="9">
        <v>438274</v>
      </c>
      <c r="D360" s="9" t="s">
        <v>3158</v>
      </c>
      <c r="E360" s="9" t="s">
        <v>32</v>
      </c>
      <c r="F360" s="9" t="s">
        <v>3159</v>
      </c>
      <c r="G360" s="7" t="e">
        <f t="shared" ca="1" si="4"/>
        <v>#NAME?</v>
      </c>
      <c r="H360" s="8" t="s">
        <v>179</v>
      </c>
      <c r="I360" s="26" t="s">
        <v>180</v>
      </c>
      <c r="J360" s="9" t="str">
        <f t="shared" si="6"/>
        <v>Não</v>
      </c>
      <c r="K360" s="248">
        <v>43804</v>
      </c>
      <c r="L360" s="7"/>
      <c r="M360" s="6" t="s">
        <v>221</v>
      </c>
      <c r="N360" s="249">
        <v>1.4999999999999999E-2</v>
      </c>
      <c r="O360" s="9" t="s">
        <v>99</v>
      </c>
      <c r="P360" s="250">
        <v>0.1</v>
      </c>
      <c r="Q360" s="47"/>
      <c r="R360" s="113" t="s">
        <v>3734</v>
      </c>
      <c r="S360" s="7" t="s">
        <v>163</v>
      </c>
      <c r="T360" s="9" t="s">
        <v>3735</v>
      </c>
      <c r="U360" s="6" t="s">
        <v>42</v>
      </c>
      <c r="V360" s="26" t="e">
        <f t="shared" ca="1" si="5"/>
        <v>#NAME?</v>
      </c>
      <c r="W360" s="26"/>
      <c r="X360" s="26"/>
      <c r="Y360" s="6" t="s">
        <v>279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3156</v>
      </c>
      <c r="B361" s="3" t="s">
        <v>3736</v>
      </c>
      <c r="C361" s="9">
        <v>435113</v>
      </c>
      <c r="D361" s="9" t="s">
        <v>3158</v>
      </c>
      <c r="E361" s="9" t="s">
        <v>32</v>
      </c>
      <c r="F361" s="6" t="s">
        <v>3159</v>
      </c>
      <c r="G361" s="7" t="e">
        <f t="shared" ca="1" si="4"/>
        <v>#NAME?</v>
      </c>
      <c r="H361" s="8" t="s">
        <v>161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221</v>
      </c>
      <c r="N361" s="10">
        <v>0.01</v>
      </c>
      <c r="O361" s="9" t="s">
        <v>99</v>
      </c>
      <c r="P361" s="250">
        <v>0.1</v>
      </c>
      <c r="Q361" s="113"/>
      <c r="R361" s="113"/>
      <c r="S361" s="7" t="s">
        <v>163</v>
      </c>
      <c r="T361" s="6" t="s">
        <v>3737</v>
      </c>
      <c r="U361" s="6" t="s">
        <v>32</v>
      </c>
      <c r="V361" s="26" t="e">
        <f t="shared" ca="1" si="5"/>
        <v>#NAME?</v>
      </c>
      <c r="W361" s="26"/>
      <c r="X361" s="26"/>
      <c r="Y361" s="6" t="s">
        <v>279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3167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3156</v>
      </c>
      <c r="B362" s="39" t="s">
        <v>3738</v>
      </c>
      <c r="C362" s="9">
        <v>82133</v>
      </c>
      <c r="D362" s="9" t="s">
        <v>3224</v>
      </c>
      <c r="E362" s="9" t="s">
        <v>32</v>
      </c>
      <c r="F362" s="9" t="s">
        <v>3224</v>
      </c>
      <c r="G362" s="7" t="e">
        <f t="shared" ca="1" si="4"/>
        <v>#NAME?</v>
      </c>
      <c r="H362" s="8" t="s">
        <v>161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281</v>
      </c>
      <c r="N362" s="249">
        <v>0.01</v>
      </c>
      <c r="O362" s="9" t="s">
        <v>201</v>
      </c>
      <c r="P362" s="250">
        <v>0.2</v>
      </c>
      <c r="Q362" s="113"/>
      <c r="R362" s="113"/>
      <c r="S362" s="7" t="s">
        <v>163</v>
      </c>
      <c r="T362" s="9" t="s">
        <v>3739</v>
      </c>
      <c r="U362" s="6" t="s">
        <v>32</v>
      </c>
      <c r="V362" s="26" t="e">
        <f t="shared" ca="1" si="5"/>
        <v>#NAME?</v>
      </c>
      <c r="W362" s="26"/>
      <c r="X362" s="26"/>
      <c r="Y362" s="6" t="s">
        <v>279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3167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3156</v>
      </c>
      <c r="B363" s="3" t="s">
        <v>3740</v>
      </c>
      <c r="C363" s="9">
        <v>370249</v>
      </c>
      <c r="D363" s="9" t="s">
        <v>18</v>
      </c>
      <c r="E363" s="9" t="s">
        <v>32</v>
      </c>
      <c r="F363" s="9" t="s">
        <v>3534</v>
      </c>
      <c r="G363" s="7" t="e">
        <f t="shared" ca="1" si="4"/>
        <v>#NAME?</v>
      </c>
      <c r="H363" s="8" t="s">
        <v>161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163</v>
      </c>
      <c r="T363" s="6" t="s">
        <v>2792</v>
      </c>
      <c r="U363" s="6" t="s">
        <v>32</v>
      </c>
      <c r="V363" s="26" t="e">
        <f t="shared" ca="1" si="5"/>
        <v>#NAME?</v>
      </c>
      <c r="W363" s="26"/>
      <c r="X363" s="26"/>
      <c r="Y363" s="6" t="s">
        <v>279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3156</v>
      </c>
      <c r="B364" s="3" t="s">
        <v>2823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179</v>
      </c>
      <c r="I364" s="26" t="s">
        <v>180</v>
      </c>
      <c r="J364" s="9" t="str">
        <f t="shared" si="6"/>
        <v>Não</v>
      </c>
      <c r="K364" s="248">
        <v>44279</v>
      </c>
      <c r="L364" s="7"/>
      <c r="M364" s="6" t="s">
        <v>381</v>
      </c>
      <c r="N364" s="249">
        <v>0.02</v>
      </c>
      <c r="O364" s="9" t="s">
        <v>99</v>
      </c>
      <c r="P364" s="250">
        <v>0.2</v>
      </c>
      <c r="Q364" s="25"/>
      <c r="R364" s="113" t="s">
        <v>3741</v>
      </c>
      <c r="S364" s="7" t="s">
        <v>163</v>
      </c>
      <c r="T364" s="6" t="s">
        <v>2825</v>
      </c>
      <c r="U364" s="6" t="s">
        <v>77</v>
      </c>
      <c r="V364" s="26" t="e">
        <f t="shared" ca="1" si="5"/>
        <v>#NAME?</v>
      </c>
      <c r="W364" s="26"/>
      <c r="X364" s="26"/>
      <c r="Y364" s="6" t="s">
        <v>165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3156</v>
      </c>
      <c r="B365" s="110" t="s">
        <v>3742</v>
      </c>
      <c r="C365" s="9">
        <v>43617</v>
      </c>
      <c r="D365" s="9" t="s">
        <v>18</v>
      </c>
      <c r="E365" s="9" t="s">
        <v>19</v>
      </c>
      <c r="F365" s="9" t="s">
        <v>72</v>
      </c>
      <c r="G365" s="7" t="e">
        <f t="shared" ca="1" si="4"/>
        <v>#NAME?</v>
      </c>
      <c r="H365" s="8" t="s">
        <v>161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221</v>
      </c>
      <c r="N365" s="249">
        <v>1.4999999999999999E-2</v>
      </c>
      <c r="O365" s="9" t="s">
        <v>99</v>
      </c>
      <c r="P365" s="250">
        <v>0.1</v>
      </c>
      <c r="Q365" s="30" t="s">
        <v>3743</v>
      </c>
      <c r="R365" s="30"/>
      <c r="S365" s="7" t="s">
        <v>207</v>
      </c>
      <c r="T365" s="9" t="s">
        <v>3744</v>
      </c>
      <c r="U365" s="7" t="s">
        <v>77</v>
      </c>
      <c r="V365" s="26" t="e">
        <f t="shared" ca="1" si="5"/>
        <v>#NAME?</v>
      </c>
      <c r="W365" s="26"/>
      <c r="X365" s="26"/>
      <c r="Y365" s="6" t="s">
        <v>279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3156</v>
      </c>
      <c r="B366" s="14" t="s">
        <v>3745</v>
      </c>
      <c r="C366" s="9">
        <v>584243</v>
      </c>
      <c r="D366" s="9" t="s">
        <v>3158</v>
      </c>
      <c r="E366" s="9" t="s">
        <v>32</v>
      </c>
      <c r="F366" s="6" t="s">
        <v>3165</v>
      </c>
      <c r="G366" s="7" t="e">
        <f t="shared" ca="1" si="4"/>
        <v>#NAME?</v>
      </c>
      <c r="H366" s="8" t="s">
        <v>161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98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207</v>
      </c>
      <c r="T366" s="6" t="s">
        <v>3746</v>
      </c>
      <c r="U366" s="6" t="s">
        <v>42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3167</v>
      </c>
      <c r="BH366" s="115">
        <v>0</v>
      </c>
      <c r="BI366" s="115" t="s">
        <v>3167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3156</v>
      </c>
      <c r="B367" s="14" t="s">
        <v>3745</v>
      </c>
      <c r="C367" s="9">
        <v>43312</v>
      </c>
      <c r="D367" s="9" t="s">
        <v>3158</v>
      </c>
      <c r="E367" s="9" t="s">
        <v>32</v>
      </c>
      <c r="F367" s="6" t="s">
        <v>3165</v>
      </c>
      <c r="G367" s="7" t="e">
        <f t="shared" ca="1" si="4"/>
        <v>#NAME?</v>
      </c>
      <c r="H367" s="8" t="s">
        <v>161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281</v>
      </c>
      <c r="N367" s="10">
        <v>0.02</v>
      </c>
      <c r="O367" s="9" t="s">
        <v>201</v>
      </c>
      <c r="P367" s="250">
        <v>0.2</v>
      </c>
      <c r="Q367" s="113"/>
      <c r="R367" s="113"/>
      <c r="S367" s="7" t="s">
        <v>207</v>
      </c>
      <c r="T367" s="6" t="s">
        <v>3747</v>
      </c>
      <c r="U367" s="6" t="s">
        <v>42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3167</v>
      </c>
      <c r="BH367" s="115">
        <v>0</v>
      </c>
      <c r="BI367" s="115" t="s">
        <v>3167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3156</v>
      </c>
      <c r="B368" s="3" t="s">
        <v>3748</v>
      </c>
      <c r="C368" s="9">
        <v>263535</v>
      </c>
      <c r="D368" s="9" t="s">
        <v>3158</v>
      </c>
      <c r="E368" s="9" t="s">
        <v>32</v>
      </c>
      <c r="F368" s="6" t="s">
        <v>3165</v>
      </c>
      <c r="G368" s="7" t="e">
        <f t="shared" ca="1" si="4"/>
        <v>#NAME?</v>
      </c>
      <c r="H368" s="8" t="s">
        <v>161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221</v>
      </c>
      <c r="N368" s="10">
        <v>0.01</v>
      </c>
      <c r="O368" s="9" t="s">
        <v>99</v>
      </c>
      <c r="P368" s="250">
        <v>0.1</v>
      </c>
      <c r="Q368" s="113"/>
      <c r="R368" s="113" t="s">
        <v>3749</v>
      </c>
      <c r="S368" s="7" t="s">
        <v>163</v>
      </c>
      <c r="T368" s="6" t="s">
        <v>2849</v>
      </c>
      <c r="U368" s="6" t="s">
        <v>32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3167</v>
      </c>
      <c r="BH368" s="115">
        <v>0</v>
      </c>
      <c r="BI368" s="115" t="s">
        <v>3167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3156</v>
      </c>
      <c r="B369" s="3" t="s">
        <v>3750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161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98</v>
      </c>
      <c r="N369" s="249">
        <v>0.01</v>
      </c>
      <c r="O369" s="9" t="s">
        <v>24</v>
      </c>
      <c r="P369" s="250">
        <v>0</v>
      </c>
      <c r="Q369" s="47"/>
      <c r="R369" s="30" t="s">
        <v>3751</v>
      </c>
      <c r="S369" s="7" t="s">
        <v>163</v>
      </c>
      <c r="T369" s="6" t="s">
        <v>3752</v>
      </c>
      <c r="U369" s="6" t="s">
        <v>77</v>
      </c>
      <c r="V369" s="26" t="e">
        <f t="shared" ca="1" si="5"/>
        <v>#NAME?</v>
      </c>
      <c r="W369" s="26"/>
      <c r="X369" s="26"/>
      <c r="Y369" s="6" t="s">
        <v>279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3156</v>
      </c>
      <c r="B370" s="3" t="s">
        <v>3753</v>
      </c>
      <c r="C370" s="9">
        <v>31787</v>
      </c>
      <c r="D370" s="9" t="s">
        <v>18</v>
      </c>
      <c r="E370" s="9" t="s">
        <v>19</v>
      </c>
      <c r="F370" s="9" t="s">
        <v>684</v>
      </c>
      <c r="G370" s="7" t="e">
        <f t="shared" ca="1" si="4"/>
        <v>#NAME?</v>
      </c>
      <c r="H370" s="8" t="s">
        <v>179</v>
      </c>
      <c r="I370" s="26" t="s">
        <v>180</v>
      </c>
      <c r="J370" s="9" t="str">
        <f t="shared" si="6"/>
        <v>Não</v>
      </c>
      <c r="K370" s="248">
        <v>44272</v>
      </c>
      <c r="L370" s="6"/>
      <c r="M370" s="6" t="s">
        <v>98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163</v>
      </c>
      <c r="T370" s="6" t="s">
        <v>2891</v>
      </c>
      <c r="U370" s="6" t="s">
        <v>77</v>
      </c>
      <c r="V370" s="26" t="e">
        <f t="shared" ca="1" si="5"/>
        <v>#NAME?</v>
      </c>
      <c r="W370" s="26"/>
      <c r="X370" s="26"/>
      <c r="Y370" s="6" t="s">
        <v>279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3156</v>
      </c>
      <c r="B371" s="39" t="s">
        <v>3754</v>
      </c>
      <c r="C371" s="9">
        <v>86818</v>
      </c>
      <c r="D371" s="9" t="s">
        <v>3224</v>
      </c>
      <c r="E371" s="9" t="s">
        <v>32</v>
      </c>
      <c r="F371" s="9" t="s">
        <v>3224</v>
      </c>
      <c r="G371" s="7" t="e">
        <f t="shared" ca="1" si="4"/>
        <v>#NAME?</v>
      </c>
      <c r="H371" s="8" t="s">
        <v>170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281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163</v>
      </c>
      <c r="T371" s="9" t="s">
        <v>3755</v>
      </c>
      <c r="U371" s="6" t="s">
        <v>32</v>
      </c>
      <c r="V371" s="26" t="e">
        <f t="shared" ca="1" si="5"/>
        <v>#NAME?</v>
      </c>
      <c r="W371" s="26"/>
      <c r="X371" s="26"/>
      <c r="Y371" s="6" t="s">
        <v>279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3156</v>
      </c>
      <c r="B372" s="14" t="s">
        <v>3756</v>
      </c>
      <c r="C372" s="9">
        <v>82667</v>
      </c>
      <c r="D372" s="9" t="s">
        <v>3224</v>
      </c>
      <c r="E372" s="9" t="s">
        <v>32</v>
      </c>
      <c r="F372" s="6" t="s">
        <v>3224</v>
      </c>
      <c r="G372" s="7" t="e">
        <f t="shared" ca="1" si="4"/>
        <v>#NAME?</v>
      </c>
      <c r="H372" s="8" t="s">
        <v>161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281</v>
      </c>
      <c r="N372" s="10">
        <v>0.01</v>
      </c>
      <c r="O372" s="9" t="s">
        <v>201</v>
      </c>
      <c r="P372" s="250">
        <v>0.2</v>
      </c>
      <c r="Q372" s="113"/>
      <c r="R372" s="113"/>
      <c r="S372" s="7" t="s">
        <v>163</v>
      </c>
      <c r="T372" s="6" t="s">
        <v>3757</v>
      </c>
      <c r="U372" s="6" t="s">
        <v>32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3167</v>
      </c>
      <c r="BH372" s="115">
        <v>0</v>
      </c>
      <c r="BI372" s="115" t="s">
        <v>3167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3156</v>
      </c>
      <c r="B373" s="3" t="s">
        <v>3758</v>
      </c>
      <c r="C373" s="9">
        <v>261079</v>
      </c>
      <c r="D373" s="9" t="s">
        <v>18</v>
      </c>
      <c r="E373" s="9" t="s">
        <v>19</v>
      </c>
      <c r="F373" s="9" t="s">
        <v>72</v>
      </c>
      <c r="G373" s="7" t="e">
        <f t="shared" ca="1" si="4"/>
        <v>#NAME?</v>
      </c>
      <c r="H373" s="8" t="s">
        <v>161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221</v>
      </c>
      <c r="N373" s="249">
        <v>1.4999999999999999E-2</v>
      </c>
      <c r="O373" s="9" t="s">
        <v>99</v>
      </c>
      <c r="P373" s="250">
        <v>0.1</v>
      </c>
      <c r="Q373" s="30"/>
      <c r="R373" s="251" t="s">
        <v>3326</v>
      </c>
      <c r="S373" s="7" t="s">
        <v>163</v>
      </c>
      <c r="T373" s="6" t="s">
        <v>3759</v>
      </c>
      <c r="U373" s="6" t="s">
        <v>77</v>
      </c>
      <c r="V373" s="26" t="e">
        <f t="shared" ca="1" si="5"/>
        <v>#NAME?</v>
      </c>
      <c r="W373" s="26"/>
      <c r="X373" s="26"/>
      <c r="Y373" s="6" t="s">
        <v>279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3156</v>
      </c>
      <c r="B374" s="39" t="s">
        <v>3760</v>
      </c>
      <c r="C374" s="9">
        <v>440078</v>
      </c>
      <c r="D374" s="9" t="s">
        <v>3158</v>
      </c>
      <c r="E374" s="9" t="s">
        <v>32</v>
      </c>
      <c r="F374" s="9" t="s">
        <v>3165</v>
      </c>
      <c r="G374" s="7" t="e">
        <f t="shared" ca="1" si="4"/>
        <v>#NAME?</v>
      </c>
      <c r="H374" s="8" t="s">
        <v>179</v>
      </c>
      <c r="I374" s="26" t="s">
        <v>180</v>
      </c>
      <c r="J374" s="9" t="str">
        <f t="shared" si="6"/>
        <v>Sim</v>
      </c>
      <c r="K374" s="254">
        <v>43822</v>
      </c>
      <c r="L374" s="6"/>
      <c r="M374" s="6" t="s">
        <v>98</v>
      </c>
      <c r="N374" s="10">
        <v>1.2E-2</v>
      </c>
      <c r="O374" s="9" t="s">
        <v>24</v>
      </c>
      <c r="P374" s="250">
        <v>0</v>
      </c>
      <c r="Q374" s="113" t="s">
        <v>3761</v>
      </c>
      <c r="R374" s="113"/>
      <c r="S374" s="7" t="s">
        <v>163</v>
      </c>
      <c r="T374" s="9" t="s">
        <v>3762</v>
      </c>
      <c r="U374" s="6" t="s">
        <v>32</v>
      </c>
      <c r="V374" s="26" t="e">
        <f t="shared" ca="1" si="5"/>
        <v>#NAME?</v>
      </c>
      <c r="W374" s="26"/>
      <c r="X374" s="26"/>
      <c r="Y374" s="6" t="s">
        <v>279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3156</v>
      </c>
      <c r="B375" s="39" t="s">
        <v>3763</v>
      </c>
      <c r="C375" s="9">
        <v>88816</v>
      </c>
      <c r="D375" s="9" t="s">
        <v>3224</v>
      </c>
      <c r="E375" s="9" t="s">
        <v>32</v>
      </c>
      <c r="F375" s="9" t="s">
        <v>3224</v>
      </c>
      <c r="G375" s="7" t="e">
        <f t="shared" ca="1" si="4"/>
        <v>#NAME?</v>
      </c>
      <c r="H375" s="8" t="s">
        <v>179</v>
      </c>
      <c r="I375" s="26" t="s">
        <v>180</v>
      </c>
      <c r="J375" s="9" t="str">
        <f t="shared" si="6"/>
        <v>Não</v>
      </c>
      <c r="K375" s="248">
        <v>43538</v>
      </c>
      <c r="L375" s="6"/>
      <c r="M375" s="6" t="s">
        <v>281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163</v>
      </c>
      <c r="T375" s="9" t="s">
        <v>3764</v>
      </c>
      <c r="U375" s="6" t="s">
        <v>32</v>
      </c>
      <c r="V375" s="26" t="e">
        <f t="shared" ca="1" si="5"/>
        <v>#NAME?</v>
      </c>
      <c r="W375" s="26"/>
      <c r="X375" s="26"/>
      <c r="Y375" s="6" t="s">
        <v>279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3156</v>
      </c>
      <c r="B376" s="14" t="s">
        <v>3765</v>
      </c>
      <c r="C376" s="9">
        <v>32407</v>
      </c>
      <c r="D376" s="9" t="s">
        <v>18</v>
      </c>
      <c r="E376" s="9" t="s">
        <v>19</v>
      </c>
      <c r="F376" s="6" t="s">
        <v>72</v>
      </c>
      <c r="G376" s="7" t="e">
        <f t="shared" ca="1" si="4"/>
        <v>#NAME?</v>
      </c>
      <c r="H376" s="8" t="s">
        <v>179</v>
      </c>
      <c r="I376" s="26" t="s">
        <v>180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163</v>
      </c>
      <c r="T376" s="6" t="s">
        <v>2960</v>
      </c>
      <c r="U376" s="6" t="s">
        <v>77</v>
      </c>
      <c r="V376" s="26" t="e">
        <f t="shared" ca="1" si="5"/>
        <v>#NAME?</v>
      </c>
      <c r="W376" s="26"/>
      <c r="X376" s="26"/>
      <c r="Y376" s="6" t="s">
        <v>279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3156</v>
      </c>
      <c r="B377" s="14" t="s">
        <v>2985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179</v>
      </c>
      <c r="I377" s="26" t="s">
        <v>180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3766</v>
      </c>
      <c r="S377" s="7" t="s">
        <v>163</v>
      </c>
      <c r="T377" s="6" t="s">
        <v>2988</v>
      </c>
      <c r="U377" s="6" t="s">
        <v>77</v>
      </c>
      <c r="V377" s="26" t="e">
        <f t="shared" ca="1" si="5"/>
        <v>#NAME?</v>
      </c>
      <c r="W377" s="26"/>
      <c r="X377" s="26"/>
      <c r="Y377" s="6" t="s">
        <v>279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3156</v>
      </c>
      <c r="B378" s="14" t="s">
        <v>3767</v>
      </c>
      <c r="C378" s="9">
        <v>358322</v>
      </c>
      <c r="D378" s="9" t="s">
        <v>18</v>
      </c>
      <c r="E378" s="9" t="s">
        <v>19</v>
      </c>
      <c r="F378" s="6" t="s">
        <v>3206</v>
      </c>
      <c r="G378" s="7" t="e">
        <f t="shared" ca="1" si="4"/>
        <v>#NAME?</v>
      </c>
      <c r="H378" s="8" t="s">
        <v>179</v>
      </c>
      <c r="I378" s="26" t="s">
        <v>180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163</v>
      </c>
      <c r="T378" s="6" t="s">
        <v>3768</v>
      </c>
      <c r="U378" s="6" t="s">
        <v>77</v>
      </c>
      <c r="V378" s="26" t="e">
        <f t="shared" ca="1" si="5"/>
        <v>#NAME?</v>
      </c>
      <c r="W378" s="26"/>
      <c r="X378" s="26"/>
      <c r="Y378" s="6" t="s">
        <v>279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3156</v>
      </c>
      <c r="B379" s="14" t="s">
        <v>3769</v>
      </c>
      <c r="C379" s="9">
        <v>296193</v>
      </c>
      <c r="D379" s="9" t="s">
        <v>18</v>
      </c>
      <c r="E379" s="9" t="s">
        <v>32</v>
      </c>
      <c r="F379" s="6" t="s">
        <v>3306</v>
      </c>
      <c r="G379" s="7" t="e">
        <f t="shared" ca="1" si="4"/>
        <v>#NAME?</v>
      </c>
      <c r="H379" s="8" t="s">
        <v>161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221</v>
      </c>
      <c r="N379" s="10">
        <v>0.01</v>
      </c>
      <c r="O379" s="9" t="s">
        <v>99</v>
      </c>
      <c r="P379" s="250">
        <v>0.1</v>
      </c>
      <c r="Q379" s="113"/>
      <c r="R379" s="113"/>
      <c r="S379" s="7" t="s">
        <v>163</v>
      </c>
      <c r="T379" s="6" t="s">
        <v>3770</v>
      </c>
      <c r="U379" s="6" t="s">
        <v>32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3167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3156</v>
      </c>
      <c r="B380" s="3" t="s">
        <v>3771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161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221</v>
      </c>
      <c r="N380" s="10">
        <v>1.4999999999999999E-2</v>
      </c>
      <c r="O380" s="9" t="s">
        <v>99</v>
      </c>
      <c r="P380" s="250">
        <v>0.1</v>
      </c>
      <c r="Q380" s="30"/>
      <c r="R380" s="30"/>
      <c r="S380" s="7" t="s">
        <v>163</v>
      </c>
      <c r="T380" s="6" t="s">
        <v>3772</v>
      </c>
      <c r="U380" s="6" t="s">
        <v>77</v>
      </c>
      <c r="V380" s="26" t="e">
        <f t="shared" ca="1" si="5"/>
        <v>#NAME?</v>
      </c>
      <c r="W380" s="26"/>
      <c r="X380" s="26"/>
      <c r="Y380" s="6" t="s">
        <v>279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3156</v>
      </c>
      <c r="B381" s="14" t="s">
        <v>3773</v>
      </c>
      <c r="C381" s="9">
        <v>433204</v>
      </c>
      <c r="D381" s="9" t="s">
        <v>3158</v>
      </c>
      <c r="E381" s="9" t="s">
        <v>32</v>
      </c>
      <c r="F381" s="6" t="s">
        <v>3159</v>
      </c>
      <c r="G381" s="7" t="e">
        <f t="shared" ca="1" si="4"/>
        <v>#NAME?</v>
      </c>
      <c r="H381" s="8" t="s">
        <v>161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281</v>
      </c>
      <c r="N381" s="10">
        <v>0.02</v>
      </c>
      <c r="O381" s="9" t="s">
        <v>201</v>
      </c>
      <c r="P381" s="250">
        <v>0.2</v>
      </c>
      <c r="Q381" s="113"/>
      <c r="R381" s="113"/>
      <c r="S381" s="7" t="s">
        <v>163</v>
      </c>
      <c r="T381" s="6" t="s">
        <v>3774</v>
      </c>
      <c r="U381" s="6" t="s">
        <v>32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3167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3156</v>
      </c>
      <c r="B382" s="14" t="s">
        <v>3775</v>
      </c>
      <c r="C382" s="9">
        <v>574599</v>
      </c>
      <c r="D382" s="9" t="s">
        <v>3158</v>
      </c>
      <c r="E382" s="9" t="s">
        <v>32</v>
      </c>
      <c r="F382" s="6" t="s">
        <v>3159</v>
      </c>
      <c r="G382" s="7" t="e">
        <f t="shared" ca="1" si="4"/>
        <v>#NAME?</v>
      </c>
      <c r="H382" s="8" t="s">
        <v>161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221</v>
      </c>
      <c r="N382" s="10">
        <v>5.0000000000000001E-3</v>
      </c>
      <c r="O382" s="9" t="s">
        <v>99</v>
      </c>
      <c r="P382" s="250">
        <v>0.1</v>
      </c>
      <c r="Q382" s="113"/>
      <c r="R382" s="47"/>
      <c r="S382" s="7" t="s">
        <v>163</v>
      </c>
      <c r="T382" s="6" t="s">
        <v>3776</v>
      </c>
      <c r="U382" s="6" t="s">
        <v>32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3167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3156</v>
      </c>
      <c r="B383" s="14" t="s">
        <v>3775</v>
      </c>
      <c r="C383" s="9">
        <v>575296</v>
      </c>
      <c r="D383" s="9" t="s">
        <v>3158</v>
      </c>
      <c r="E383" s="9" t="s">
        <v>32</v>
      </c>
      <c r="F383" s="6" t="s">
        <v>3159</v>
      </c>
      <c r="G383" s="7" t="e">
        <f t="shared" ca="1" si="4"/>
        <v>#NAME?</v>
      </c>
      <c r="H383" s="8" t="s">
        <v>161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281</v>
      </c>
      <c r="N383" s="10">
        <v>2.5000000000000001E-2</v>
      </c>
      <c r="O383" s="9" t="s">
        <v>201</v>
      </c>
      <c r="P383" s="250">
        <v>0.2</v>
      </c>
      <c r="Q383" s="113"/>
      <c r="R383" s="113"/>
      <c r="S383" s="7" t="s">
        <v>163</v>
      </c>
      <c r="T383" s="6" t="s">
        <v>3776</v>
      </c>
      <c r="U383" s="6" t="s">
        <v>32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3167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3156</v>
      </c>
      <c r="B384" s="3" t="s">
        <v>3777</v>
      </c>
      <c r="C384" s="9">
        <v>424312</v>
      </c>
      <c r="D384" s="9" t="s">
        <v>3158</v>
      </c>
      <c r="E384" s="9" t="s">
        <v>32</v>
      </c>
      <c r="F384" s="6" t="s">
        <v>3159</v>
      </c>
      <c r="G384" s="7" t="e">
        <f t="shared" ca="1" si="4"/>
        <v>#NAME?</v>
      </c>
      <c r="H384" s="8" t="s">
        <v>161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98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163</v>
      </c>
      <c r="T384" s="6" t="s">
        <v>3778</v>
      </c>
      <c r="U384" s="6" t="s">
        <v>32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3167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3156</v>
      </c>
      <c r="B385" s="110" t="s">
        <v>3779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179</v>
      </c>
      <c r="I385" s="26" t="s">
        <v>180</v>
      </c>
      <c r="J385" s="9" t="str">
        <f t="shared" si="6"/>
        <v>Não</v>
      </c>
      <c r="K385" s="112">
        <v>44273</v>
      </c>
      <c r="L385" s="7"/>
      <c r="M385" s="6" t="s">
        <v>221</v>
      </c>
      <c r="N385" s="10">
        <v>1.2E-2</v>
      </c>
      <c r="O385" s="9" t="s">
        <v>99</v>
      </c>
      <c r="P385" s="250">
        <v>0.1</v>
      </c>
      <c r="Q385" s="113"/>
      <c r="R385" s="113"/>
      <c r="S385" s="7" t="s">
        <v>163</v>
      </c>
      <c r="T385" s="9" t="s">
        <v>3780</v>
      </c>
      <c r="U385" s="6" t="s">
        <v>77</v>
      </c>
      <c r="V385" s="26" t="e">
        <f t="shared" ca="1" si="5"/>
        <v>#NAME?</v>
      </c>
      <c r="W385" s="26"/>
      <c r="X385" s="26"/>
      <c r="Y385" s="6" t="s">
        <v>279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3156</v>
      </c>
      <c r="B386" s="3" t="s">
        <v>3781</v>
      </c>
      <c r="C386" s="9">
        <v>467548</v>
      </c>
      <c r="D386" s="9" t="s">
        <v>18</v>
      </c>
      <c r="E386" s="9" t="s">
        <v>19</v>
      </c>
      <c r="F386" s="9" t="s">
        <v>3206</v>
      </c>
      <c r="G386" s="7" t="e">
        <f t="shared" ca="1" si="4"/>
        <v>#NAME?</v>
      </c>
      <c r="H386" s="8" t="s">
        <v>161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221</v>
      </c>
      <c r="N386" s="10">
        <v>1.4999999999999999E-2</v>
      </c>
      <c r="O386" s="9" t="s">
        <v>99</v>
      </c>
      <c r="P386" s="250">
        <v>0.1</v>
      </c>
      <c r="Q386" s="251"/>
      <c r="R386" s="113" t="s">
        <v>3782</v>
      </c>
      <c r="S386" s="7" t="s">
        <v>163</v>
      </c>
      <c r="T386" s="6" t="s">
        <v>3783</v>
      </c>
      <c r="U386" s="6" t="s">
        <v>77</v>
      </c>
      <c r="V386" s="26" t="e">
        <f t="shared" ca="1" si="5"/>
        <v>#NAME?</v>
      </c>
      <c r="W386" s="26"/>
      <c r="X386" s="26"/>
      <c r="Y386" s="6" t="s">
        <v>279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3156</v>
      </c>
      <c r="B387" s="14" t="s">
        <v>3781</v>
      </c>
      <c r="C387" s="9">
        <v>0</v>
      </c>
      <c r="D387" s="9" t="s">
        <v>18</v>
      </c>
      <c r="E387" s="9" t="s">
        <v>19</v>
      </c>
      <c r="F387" s="9" t="s">
        <v>3206</v>
      </c>
      <c r="G387" s="7" t="e">
        <f t="shared" ca="1" si="4"/>
        <v>#NAME?</v>
      </c>
      <c r="H387" s="8" t="s">
        <v>161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3379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163</v>
      </c>
      <c r="T387" s="6" t="s">
        <v>3783</v>
      </c>
      <c r="U387" s="6" t="s">
        <v>77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3167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3156</v>
      </c>
      <c r="B388" s="39" t="s">
        <v>3784</v>
      </c>
      <c r="C388" s="9">
        <v>577392</v>
      </c>
      <c r="D388" s="9" t="s">
        <v>3158</v>
      </c>
      <c r="E388" s="9" t="s">
        <v>32</v>
      </c>
      <c r="F388" s="9" t="s">
        <v>3159</v>
      </c>
      <c r="G388" s="7" t="e">
        <f t="shared" ca="1" si="4"/>
        <v>#NAME?</v>
      </c>
      <c r="H388" s="8" t="s">
        <v>179</v>
      </c>
      <c r="I388" s="26" t="s">
        <v>180</v>
      </c>
      <c r="J388" s="9" t="str">
        <f t="shared" si="6"/>
        <v>Não</v>
      </c>
      <c r="K388" s="248">
        <v>43567</v>
      </c>
      <c r="L388" s="6"/>
      <c r="M388" s="6" t="s">
        <v>221</v>
      </c>
      <c r="N388" s="249">
        <v>0.01</v>
      </c>
      <c r="O388" s="9" t="s">
        <v>99</v>
      </c>
      <c r="P388" s="250">
        <v>0.1</v>
      </c>
      <c r="Q388" s="39"/>
      <c r="R388" s="113" t="s">
        <v>3785</v>
      </c>
      <c r="S388" s="7" t="s">
        <v>163</v>
      </c>
      <c r="T388" s="9" t="s">
        <v>3786</v>
      </c>
      <c r="U388" s="6" t="s">
        <v>32</v>
      </c>
      <c r="V388" s="26" t="e">
        <f t="shared" ca="1" si="5"/>
        <v>#NAME?</v>
      </c>
      <c r="W388" s="26"/>
      <c r="X388" s="26"/>
      <c r="Y388" s="6" t="s">
        <v>279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3156</v>
      </c>
      <c r="B389" s="110" t="s">
        <v>3787</v>
      </c>
      <c r="C389" s="9">
        <v>384538</v>
      </c>
      <c r="D389" s="9" t="s">
        <v>18</v>
      </c>
      <c r="E389" s="9" t="s">
        <v>32</v>
      </c>
      <c r="F389" s="9" t="s">
        <v>3390</v>
      </c>
      <c r="G389" s="7" t="e">
        <f t="shared" ca="1" si="4"/>
        <v>#NAME?</v>
      </c>
      <c r="H389" s="8" t="s">
        <v>179</v>
      </c>
      <c r="I389" s="26" t="s">
        <v>237</v>
      </c>
      <c r="J389" s="9" t="str">
        <f t="shared" si="6"/>
        <v>Não</v>
      </c>
      <c r="K389" s="248">
        <v>45106</v>
      </c>
      <c r="L389" s="6"/>
      <c r="M389" s="6" t="s">
        <v>221</v>
      </c>
      <c r="N389" s="249">
        <v>1.4999999999999999E-2</v>
      </c>
      <c r="O389" s="9" t="s">
        <v>99</v>
      </c>
      <c r="P389" s="250">
        <v>0.1</v>
      </c>
      <c r="Q389" s="113"/>
      <c r="R389" s="113"/>
      <c r="S389" s="7" t="s">
        <v>163</v>
      </c>
      <c r="T389" s="9" t="s">
        <v>3788</v>
      </c>
      <c r="U389" s="6" t="s">
        <v>230</v>
      </c>
      <c r="V389" s="26" t="e">
        <f t="shared" ca="1" si="5"/>
        <v>#NAME?</v>
      </c>
      <c r="W389" s="26"/>
      <c r="X389" s="26"/>
      <c r="Y389" s="6" t="s">
        <v>165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3156</v>
      </c>
      <c r="B390" s="14" t="s">
        <v>3064</v>
      </c>
      <c r="C390" s="9">
        <v>576246</v>
      </c>
      <c r="D390" s="9" t="s">
        <v>18</v>
      </c>
      <c r="E390" s="9" t="s">
        <v>19</v>
      </c>
      <c r="F390" s="9" t="s">
        <v>72</v>
      </c>
      <c r="G390" s="7" t="e">
        <f t="shared" ca="1" si="4"/>
        <v>#NAME?</v>
      </c>
      <c r="H390" s="8" t="s">
        <v>179</v>
      </c>
      <c r="I390" s="26" t="s">
        <v>180</v>
      </c>
      <c r="J390" s="9" t="str">
        <f t="shared" si="6"/>
        <v>Não</v>
      </c>
      <c r="K390" s="112">
        <v>44599</v>
      </c>
      <c r="L390" s="6"/>
      <c r="M390" s="6" t="s">
        <v>221</v>
      </c>
      <c r="N390" s="249">
        <v>1.4999999999999999E-2</v>
      </c>
      <c r="O390" s="9" t="s">
        <v>99</v>
      </c>
      <c r="P390" s="250">
        <v>0.1</v>
      </c>
      <c r="Q390" s="30"/>
      <c r="R390" s="30"/>
      <c r="S390" s="7" t="s">
        <v>163</v>
      </c>
      <c r="T390" s="6" t="s">
        <v>3066</v>
      </c>
      <c r="U390" s="6" t="s">
        <v>77</v>
      </c>
      <c r="V390" s="26" t="e">
        <f t="shared" ca="1" si="5"/>
        <v>#NAME?</v>
      </c>
      <c r="W390" s="26"/>
      <c r="X390" s="26"/>
      <c r="Y390" s="6" t="s">
        <v>279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3156</v>
      </c>
      <c r="B391" s="14" t="s">
        <v>3064</v>
      </c>
      <c r="C391" s="9">
        <v>557385</v>
      </c>
      <c r="D391" s="9" t="s">
        <v>18</v>
      </c>
      <c r="E391" s="9" t="s">
        <v>19</v>
      </c>
      <c r="F391" s="9" t="s">
        <v>72</v>
      </c>
      <c r="G391" s="7" t="e">
        <f t="shared" ca="1" si="4"/>
        <v>#NAME?</v>
      </c>
      <c r="H391" s="8" t="s">
        <v>179</v>
      </c>
      <c r="I391" s="26" t="s">
        <v>180</v>
      </c>
      <c r="J391" s="9" t="str">
        <f t="shared" si="6"/>
        <v>Não</v>
      </c>
      <c r="K391" s="6"/>
      <c r="L391" s="6"/>
      <c r="M391" s="7" t="s">
        <v>3379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163</v>
      </c>
      <c r="T391" s="6" t="s">
        <v>3066</v>
      </c>
      <c r="U391" s="6" t="s">
        <v>77</v>
      </c>
      <c r="V391" s="26" t="e">
        <f t="shared" ca="1" si="5"/>
        <v>#NAME?</v>
      </c>
      <c r="W391" s="26"/>
      <c r="X391" s="26"/>
      <c r="Y391" s="6" t="s">
        <v>279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3167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3156</v>
      </c>
      <c r="B392" s="14" t="s">
        <v>3789</v>
      </c>
      <c r="C392" s="9">
        <v>379727</v>
      </c>
      <c r="D392" s="9" t="s">
        <v>18</v>
      </c>
      <c r="E392" s="9" t="s">
        <v>32</v>
      </c>
      <c r="F392" s="9" t="s">
        <v>3390</v>
      </c>
      <c r="G392" s="7" t="e">
        <f t="shared" ca="1" si="4"/>
        <v>#NAME?</v>
      </c>
      <c r="H392" s="8" t="s">
        <v>179</v>
      </c>
      <c r="I392" s="26" t="s">
        <v>237</v>
      </c>
      <c r="J392" s="9" t="str">
        <f t="shared" si="6"/>
        <v>Não</v>
      </c>
      <c r="K392" s="112">
        <v>45021</v>
      </c>
      <c r="L392" s="6"/>
      <c r="M392" s="6" t="s">
        <v>221</v>
      </c>
      <c r="N392" s="249">
        <v>1.4999999999999999E-2</v>
      </c>
      <c r="O392" s="9" t="s">
        <v>99</v>
      </c>
      <c r="P392" s="250">
        <v>0.1</v>
      </c>
      <c r="Q392" s="30"/>
      <c r="R392" s="30"/>
      <c r="S392" s="7" t="s">
        <v>163</v>
      </c>
      <c r="T392" s="6" t="s">
        <v>3790</v>
      </c>
      <c r="U392" s="6" t="s">
        <v>230</v>
      </c>
      <c r="V392" s="26" t="e">
        <f t="shared" ca="1" si="5"/>
        <v>#NAME?</v>
      </c>
      <c r="W392" s="26"/>
      <c r="X392" s="26"/>
      <c r="Y392" s="6" t="s">
        <v>279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3156</v>
      </c>
      <c r="B393" s="3" t="s">
        <v>3791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179</v>
      </c>
      <c r="I393" s="26" t="s">
        <v>180</v>
      </c>
      <c r="J393" s="9" t="str">
        <f t="shared" si="6"/>
        <v>Não</v>
      </c>
      <c r="K393" s="248">
        <v>44319</v>
      </c>
      <c r="L393" s="6"/>
      <c r="M393" s="6" t="s">
        <v>281</v>
      </c>
      <c r="N393" s="249">
        <v>2.5000000000000001E-2</v>
      </c>
      <c r="O393" s="9" t="s">
        <v>201</v>
      </c>
      <c r="P393" s="250">
        <v>0.2</v>
      </c>
      <c r="Q393" s="30"/>
      <c r="R393" s="30" t="s">
        <v>3792</v>
      </c>
      <c r="S393" s="7" t="s">
        <v>163</v>
      </c>
      <c r="T393" s="6" t="s">
        <v>3793</v>
      </c>
      <c r="U393" s="6" t="s">
        <v>77</v>
      </c>
      <c r="V393" s="26" t="e">
        <f t="shared" ca="1" si="5"/>
        <v>#NAME?</v>
      </c>
      <c r="W393" s="26"/>
      <c r="X393" s="26"/>
      <c r="Y393" s="6" t="s">
        <v>279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3156</v>
      </c>
      <c r="B394" s="14" t="s">
        <v>3099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179</v>
      </c>
      <c r="I394" s="26" t="s">
        <v>265</v>
      </c>
      <c r="J394" s="9" t="str">
        <f t="shared" si="6"/>
        <v>Não</v>
      </c>
      <c r="K394" s="248">
        <v>44651</v>
      </c>
      <c r="L394" s="6"/>
      <c r="M394" s="6" t="s">
        <v>221</v>
      </c>
      <c r="N394" s="249">
        <v>1.4999999999999999E-2</v>
      </c>
      <c r="O394" s="9" t="s">
        <v>99</v>
      </c>
      <c r="P394" s="250">
        <v>0.1</v>
      </c>
      <c r="Q394" s="113"/>
      <c r="R394" s="113"/>
      <c r="S394" s="7" t="s">
        <v>163</v>
      </c>
      <c r="T394" s="6" t="s">
        <v>3794</v>
      </c>
      <c r="U394" s="6" t="s">
        <v>77</v>
      </c>
      <c r="V394" s="26" t="e">
        <f t="shared" ca="1" si="5"/>
        <v>#NAME?</v>
      </c>
      <c r="W394" s="26"/>
      <c r="X394" s="26"/>
      <c r="Y394" s="6" t="s">
        <v>279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3156</v>
      </c>
      <c r="B395" s="3" t="s">
        <v>3795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179</v>
      </c>
      <c r="I395" s="26" t="s">
        <v>1307</v>
      </c>
      <c r="J395" s="9" t="str">
        <f t="shared" si="6"/>
        <v>Não</v>
      </c>
      <c r="K395" s="248">
        <v>44291</v>
      </c>
      <c r="L395" s="7"/>
      <c r="M395" s="6" t="s">
        <v>221</v>
      </c>
      <c r="N395" s="249">
        <v>1.4999999999999999E-2</v>
      </c>
      <c r="O395" s="9" t="s">
        <v>99</v>
      </c>
      <c r="P395" s="250">
        <v>0.1</v>
      </c>
      <c r="Q395" s="113"/>
      <c r="R395" s="113"/>
      <c r="S395" s="7" t="s">
        <v>207</v>
      </c>
      <c r="T395" s="6" t="s">
        <v>3796</v>
      </c>
      <c r="U395" s="6" t="s">
        <v>77</v>
      </c>
      <c r="V395" s="26" t="e">
        <f t="shared" ca="1" si="5"/>
        <v>#NAME?</v>
      </c>
      <c r="W395" s="26"/>
      <c r="X395" s="26"/>
      <c r="Y395" s="6" t="s">
        <v>279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</row>
    <row r="397" spans="1:90" ht="15.75" customHeight="1">
      <c r="A397" s="292"/>
      <c r="B397" s="293" t="s">
        <v>3114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L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</row>
    <row r="398" spans="1:90" ht="15.75" customHeight="1">
      <c r="A398" s="300"/>
      <c r="B398" s="231" t="s">
        <v>3116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</row>
    <row r="399" spans="1:90" ht="15.75" customHeight="1">
      <c r="A399" s="300"/>
      <c r="B399" s="231" t="s">
        <v>3797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</row>
    <row r="400" spans="1:90" ht="15.75" customHeight="1">
      <c r="A400" s="303"/>
      <c r="B400" s="237" t="s">
        <v>3117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</row>
    <row r="401" spans="1:90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</row>
    <row r="402" spans="1:90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</row>
    <row r="403" spans="1:90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</row>
  </sheetData>
  <customSheetViews>
    <customSheetView guid="{037BE77E-73DE-48D5-B8AF-B1DA115F6A3E}" filter="1" showAutoFilter="1">
      <pageMargins left="0.511811024" right="0.511811024" top="0.78740157499999996" bottom="0.78740157499999996" header="0.31496062000000002" footer="0.31496062000000002"/>
      <autoFilter ref="A2:BZ395" xr:uid="{68257F38-CA66-4456-B121-A832447754AA}"/>
    </customSheetView>
    <customSheetView guid="{3CE8C91C-3895-4616-B412-A6C625968522}" filter="1" showAutoFilter="1">
      <pageMargins left="0.511811024" right="0.511811024" top="0.78740157499999996" bottom="0.78740157499999996" header="0.31496062000000002" footer="0.31496062000000002"/>
      <autoFilter ref="A1:CC395" xr:uid="{8F0DF1DA-E355-483E-AF78-04784330FF7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DDB3F11-467D-4959-B2DA-1A02A0BD9DFD}" filter="1" showAutoFilter="1">
      <pageMargins left="0.511811024" right="0.511811024" top="0.78740157499999996" bottom="0.78740157499999996" header="0.31496062000000002" footer="0.31496062000000002"/>
      <autoFilter ref="B2:BQ395" xr:uid="{5F381666-3A1C-417A-81F5-FBD52C263CAE}"/>
    </customSheetView>
    <customSheetView guid="{9372FFBA-1306-4127-86CB-773FD450AA21}" filter="1" showAutoFilter="1">
      <pageMargins left="0.511811024" right="0.511811024" top="0.78740157499999996" bottom="0.78740157499999996" header="0.31496062000000002" footer="0.31496062000000002"/>
      <autoFilter ref="A1:CA395" xr:uid="{47C320F4-EF21-4208-ACFB-1B35D1A8F801}"/>
    </customSheetView>
    <customSheetView guid="{8731C614-46CD-488D-A4AE-1D72C2C5E49F}" filter="1" showAutoFilter="1">
      <pageMargins left="0.511811024" right="0.511811024" top="0.78740157499999996" bottom="0.78740157499999996" header="0.31496062000000002" footer="0.31496062000000002"/>
      <autoFilter ref="A2:CA395" xr:uid="{595BC173-FBD7-4514-8B30-F663BBC46DD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BF4EEA8-0886-467A-B221-970AE60558CD}" filter="1" showAutoFilter="1">
      <pageMargins left="0.511811024" right="0.511811024" top="0.78740157499999996" bottom="0.78740157499999996" header="0.31496062000000002" footer="0.31496062000000002"/>
      <autoFilter ref="A1:CA395" xr:uid="{442D8966-4690-4FEC-AC68-CE6E300BFB6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558B0DCD-3221-44C4-BFA8-C3F07B98BA48}" filter="1" showAutoFilter="1">
      <pageMargins left="0.511811024" right="0.511811024" top="0.78740157499999996" bottom="0.78740157499999996" header="0.31496062000000002" footer="0.31496062000000002"/>
      <autoFilter ref="B2:BP395" xr:uid="{BC200E0A-AD3A-447F-94FF-3DD165FFDAB5}"/>
    </customSheetView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K2:P241" xr:uid="{D85944A1-A243-448E-BAAB-DB3D4328133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747345E7-8F3F-4209-9E81-CDBA79DF5960}" filter="1" showAutoFilter="1">
      <pageMargins left="0.511811024" right="0.511811024" top="0.78740157499999996" bottom="0.78740157499999996" header="0.31496062000000002" footer="0.31496062000000002"/>
      <autoFilter ref="B2:BQ395" xr:uid="{AF1E1749-BA17-4D1E-A857-095CA49734F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C25A1BD-0043-4C5E-90B2-7F25569B9E4F}" filter="1" showAutoFilter="1">
      <pageMargins left="0.511811024" right="0.511811024" top="0.78740157499999996" bottom="0.78740157499999996" header="0.31496062000000002" footer="0.31496062000000002"/>
      <autoFilter ref="A2:BZ395" xr:uid="{0BBB6300-0A70-4C30-A7E4-35D067577330}"/>
    </customSheetView>
    <customSheetView guid="{6CD69C80-E7C8-40ED-BC7D-D4595969BFD5}" filter="1" showAutoFilter="1">
      <pageMargins left="0.511811024" right="0.511811024" top="0.78740157499999996" bottom="0.78740157499999996" header="0.31496062000000002" footer="0.31496062000000002"/>
      <autoFilter ref="K2:P403" xr:uid="{0778C7E8-4F81-4F6D-BFE5-F1C3B9492C0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A9BC2CB-FBEE-4742-89E7-37DAF4DC2770}" filter="1" showAutoFilter="1">
      <pageMargins left="0.511811024" right="0.511811024" top="0.78740157499999996" bottom="0.78740157499999996" header="0.31496062000000002" footer="0.31496062000000002"/>
      <autoFilter ref="B2:P403" xr:uid="{428695D8-0FC9-456E-9D49-53218B4B301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7ACB44D-41A9-4F15-8CCC-5033BDAC1615}" filter="1" showAutoFilter="1">
      <pageMargins left="0.511811024" right="0.511811024" top="0.78740157499999996" bottom="0.78740157499999996" header="0.31496062000000002" footer="0.31496062000000002"/>
      <autoFilter ref="A1:BY403" xr:uid="{B47F5BB0-F912-4CF8-891D-4BBCA6B244A1}">
        <filterColumn colId="7">
          <filters>
            <filter val="Encerrado"/>
            <filter val="Ativo"/>
          </filters>
        </filterColumn>
      </autoFilter>
    </customSheetView>
    <customSheetView guid="{8CC0DBF2-B0DF-4873-8543-1BAADEBE1739}" filter="1" showAutoFilter="1">
      <pageMargins left="0.511811024" right="0.511811024" top="0.78740157499999996" bottom="0.78740157499999996" header="0.31496062000000002" footer="0.31496062000000002"/>
      <autoFilter ref="A1:CC395" xr:uid="{28E1C88A-5BCE-4703-B4D5-3D942568BBB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B9A760F-0E53-428D-9F3C-2288BC818008}" filter="1" showAutoFilter="1">
      <pageMargins left="0.511811024" right="0.511811024" top="0.78740157499999996" bottom="0.78740157499999996" header="0.31496062000000002" footer="0.31496062000000002"/>
      <autoFilter ref="A1:BZ395" xr:uid="{A0724505-E7FE-467D-BF6C-0B971B0CBF73}"/>
    </customSheetView>
    <customSheetView guid="{6B866295-476B-46E4-BAB4-C3097135B4BE}" filter="1" showAutoFilter="1">
      <pageMargins left="0.511811024" right="0.511811024" top="0.78740157499999996" bottom="0.78740157499999996" header="0.31496062000000002" footer="0.31496062000000002"/>
      <autoFilter ref="B2:BQ395" xr:uid="{EC0D6EB5-6D9B-4406-BECD-98C93CEDB721}"/>
    </customSheetView>
    <customSheetView guid="{14F1AC46-5023-4663-9DE5-AAFB608E88AA}" filter="1" showAutoFilter="1">
      <pageMargins left="0.511811024" right="0.511811024" top="0.78740157499999996" bottom="0.78740157499999996" header="0.31496062000000002" footer="0.31496062000000002"/>
      <autoFilter ref="K2:K403" xr:uid="{35EA8917-36DA-4F89-9B77-6E946FEEF37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BD217EE-5EBD-4C66-91CA-3D52E2F0554D}" filter="1" showAutoFilter="1">
      <pageMargins left="0.511811024" right="0.511811024" top="0.78740157499999996" bottom="0.78740157499999996" header="0.31496062000000002" footer="0.31496062000000002"/>
      <autoFilter ref="B2:BP395" xr:uid="{5F6465C2-27F5-42EF-BA34-11FB42A941AF}"/>
    </customSheetView>
    <customSheetView guid="{66630782-2AA6-46EF-8108-698DC6A339BA}" filter="1" showAutoFilter="1">
      <pageMargins left="0.511811024" right="0.511811024" top="0.78740157499999996" bottom="0.78740157499999996" header="0.31496062000000002" footer="0.31496062000000002"/>
      <autoFilter ref="A2:CB395" xr:uid="{D82C7D14-BA98-42C9-BE7F-7FC0E1CAA928}">
        <filterColumn colId="7">
          <filters>
            <filter val="Inativo"/>
          </filters>
        </filterColumn>
      </autoFilter>
    </customSheetView>
    <customSheetView guid="{0303D626-FA8D-4902-A1E1-330989F852C1}" filter="1" showAutoFilter="1">
      <pageMargins left="0.511811024" right="0.511811024" top="0.78740157499999996" bottom="0.78740157499999996" header="0.31496062000000002" footer="0.31496062000000002"/>
      <autoFilter ref="K2:K403" xr:uid="{DA3635DA-7744-4224-92C8-E55D8DBD3DB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A7EAC5D-5BC1-4DFC-94D4-E318A86F3F42}" filter="1" showAutoFilter="1">
      <pageMargins left="0.511811024" right="0.511811024" top="0.78740157499999996" bottom="0.78740157499999996" header="0.31496062000000002" footer="0.31496062000000002"/>
      <autoFilter ref="K2:K403" xr:uid="{8746BBD8-3327-4A59-9799-C1DE3F17B33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7E3756F-4735-4193-BD6C-0DD9D50A409B}" filter="1" showAutoFilter="1">
      <pageMargins left="0.511811024" right="0.511811024" top="0.78740157499999996" bottom="0.78740157499999996" header="0.31496062000000002" footer="0.31496062000000002"/>
      <autoFilter ref="K2:K403" xr:uid="{05EA88F0-745F-4FE3-8EC4-776BC74CFA6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6339718-2D12-4126-8411-0B8EADFDB2DE}" filter="1" showAutoFilter="1">
      <pageMargins left="0.511811024" right="0.511811024" top="0.78740157499999996" bottom="0.78740157499999996" header="0.31496062000000002" footer="0.31496062000000002"/>
      <autoFilter ref="B2:BU395" xr:uid="{2C88377B-89FE-4937-9E1F-623A51B2D8EC}"/>
    </customSheetView>
    <customSheetView guid="{9230CB64-B15A-4143-AAE3-2223B8DD6A3E}" filter="1" showAutoFilter="1">
      <pageMargins left="0.511811024" right="0.511811024" top="0.78740157499999996" bottom="0.78740157499999996" header="0.31496062000000002" footer="0.31496062000000002"/>
      <autoFilter ref="K2:K403" xr:uid="{B5CFB942-D495-4FE9-AAF0-7032C6F032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575B91D-956D-457D-84B5-34F759C2910B}" filter="1" showAutoFilter="1">
      <pageMargins left="0.511811024" right="0.511811024" top="0.78740157499999996" bottom="0.78740157499999996" header="0.31496062000000002" footer="0.31496062000000002"/>
      <autoFilter ref="B2:BS403" xr:uid="{85227625-7F1D-4BB3-8726-469A7905D119}"/>
    </customSheetView>
    <customSheetView guid="{129AE9E6-C2B5-49D3-9120-C35D3E68AB94}" filter="1" showAutoFilter="1">
      <pageMargins left="0.511811024" right="0.511811024" top="0.78740157499999996" bottom="0.78740157499999996" header="0.31496062000000002" footer="0.31496062000000002"/>
      <autoFilter ref="A1:CC395" xr:uid="{71FAE093-82EE-44E7-88D4-192BE556D05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4339B45C-3CF9-4C52-B4BE-BAB66EF4F99C}" filter="1" showAutoFilter="1">
      <pageMargins left="0.511811024" right="0.511811024" top="0.78740157499999996" bottom="0.78740157499999996" header="0.31496062000000002" footer="0.31496062000000002"/>
      <autoFilter ref="K2:K403" xr:uid="{73E293C5-5591-409D-B523-C493C9F1CF1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8B8173E-3FFC-4A13-91D0-65447A7F0BE3}" filter="1" showAutoFilter="1">
      <pageMargins left="0.511811024" right="0.511811024" top="0.78740157499999996" bottom="0.78740157499999996" header="0.31496062000000002" footer="0.31496062000000002"/>
      <autoFilter ref="B2:P403" xr:uid="{2C5DAB3F-63B9-4E32-AF51-FC07B366CA23}"/>
    </customSheetView>
    <customSheetView guid="{55A96DC8-B622-4DD8-94F9-B3E25F4710C9}" filter="1" showAutoFilter="1">
      <pageMargins left="0.511811024" right="0.511811024" top="0.78740157499999996" bottom="0.78740157499999996" header="0.31496062000000002" footer="0.31496062000000002"/>
      <autoFilter ref="K2:K403" xr:uid="{8810FCBD-874D-41FD-BEDF-D12B88CE145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L2:L403" xr:uid="{18F84581-0E65-40B2-A759-479AEFB6525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A2190490-9753-43B5-840B-889EDEE44C5F}" filter="1" showAutoFilter="1">
      <pageMargins left="0.511811024" right="0.511811024" top="0.78740157499999996" bottom="0.78740157499999996" header="0.31496062000000002" footer="0.31496062000000002"/>
      <autoFilter ref="A2:CB395" xr:uid="{EA0F67BE-9D85-46F7-AFAC-DD4957F67C2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68E5D952-DD04-41AD-98E7-DECA7A739916}" filter="1" showAutoFilter="1">
      <pageMargins left="0.511811024" right="0.511811024" top="0.78740157499999996" bottom="0.78740157499999996" header="0.31496062000000002" footer="0.31496062000000002"/>
      <autoFilter ref="B2:P403" xr:uid="{6CE1A42F-7A4E-4653-9A40-A3338B3224F3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7D33928-587D-4132-A09B-DDA3828406B1}" filter="1" showAutoFilter="1">
      <pageMargins left="0.511811024" right="0.511811024" top="0.78740157499999996" bottom="0.78740157499999996" header="0.31496062000000002" footer="0.31496062000000002"/>
      <autoFilter ref="K2:P403" xr:uid="{6868768D-157C-479B-BCA1-6F1997DA084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48C7FEE-9894-4EA2-A0D1-E543726C7C87}" filter="1" showAutoFilter="1">
      <pageMargins left="0.511811024" right="0.511811024" top="0.78740157499999996" bottom="0.78740157499999996" header="0.31496062000000002" footer="0.31496062000000002"/>
      <autoFilter ref="K2:K403" xr:uid="{D3356D8D-5CFA-4E9D-86F2-576B78EC3D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6ADE6A7-73D0-4C0E-8E01-6AEC4EE6CA89}" filter="1" showAutoFilter="1">
      <pageMargins left="0.511811024" right="0.511811024" top="0.78740157499999996" bottom="0.78740157499999996" header="0.31496062000000002" footer="0.31496062000000002"/>
      <autoFilter ref="K2:K403" xr:uid="{A5708632-6E8C-45AE-89CC-E9D99B01C9B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105</v>
      </c>
      <c r="B1" s="664"/>
      <c r="C1" s="664"/>
      <c r="D1" s="664"/>
      <c r="E1" s="664"/>
      <c r="F1" s="664"/>
      <c r="G1" s="17" t="s">
        <v>106</v>
      </c>
      <c r="H1" s="665" t="s">
        <v>107</v>
      </c>
      <c r="I1" s="664"/>
      <c r="J1" s="663" t="s">
        <v>105</v>
      </c>
      <c r="K1" s="664"/>
      <c r="L1" s="664"/>
      <c r="M1" s="664"/>
      <c r="N1" s="664"/>
      <c r="O1" s="664"/>
      <c r="P1" s="664"/>
      <c r="Q1" s="17" t="s">
        <v>106</v>
      </c>
      <c r="R1" s="19" t="s">
        <v>105</v>
      </c>
      <c r="S1" s="671" t="s">
        <v>108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109</v>
      </c>
      <c r="AD1" s="21" t="s">
        <v>109</v>
      </c>
      <c r="AE1" s="21" t="s">
        <v>109</v>
      </c>
      <c r="AF1" s="21" t="s">
        <v>109</v>
      </c>
    </row>
    <row r="2" spans="1:32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153</v>
      </c>
      <c r="AD2" s="22" t="s">
        <v>154</v>
      </c>
      <c r="AE2" s="22" t="s">
        <v>155</v>
      </c>
      <c r="AF2" s="22" t="s">
        <v>3798</v>
      </c>
    </row>
    <row r="3" spans="1:32" ht="15.75" customHeight="1">
      <c r="A3" s="25" t="s">
        <v>30</v>
      </c>
      <c r="B3" s="3" t="s">
        <v>3799</v>
      </c>
      <c r="C3" s="7">
        <v>3345620</v>
      </c>
      <c r="D3" s="7" t="s">
        <v>18</v>
      </c>
      <c r="E3" s="7" t="s">
        <v>32</v>
      </c>
      <c r="F3" s="7" t="s">
        <v>220</v>
      </c>
      <c r="G3" s="7" t="e">
        <f t="shared" ref="G3:G21" ca="1" si="0">_xludf.IFS($AF$3:$AF$889&lt;=500000,"Breno",$AF$3:$AF$889&lt;=20000000,"Bruno",$AF$3:$AF$889="","")</f>
        <v>#NAME?</v>
      </c>
      <c r="H3" s="26" t="s">
        <v>170</v>
      </c>
      <c r="I3" s="26" t="s">
        <v>24</v>
      </c>
      <c r="J3" s="7" t="str">
        <f t="shared" ref="J3:J21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163</v>
      </c>
      <c r="T3" s="7" t="s">
        <v>3800</v>
      </c>
      <c r="U3" s="7" t="s">
        <v>32</v>
      </c>
      <c r="V3" s="7" t="e">
        <f t="shared" ref="V3:V21" ca="1" si="2">_xludf.IFS(H:H="Encerrado","Encerrado",COUNTBLANK(AC3:AF3)&gt;0,"Ativo",SUM(AC3:AF3)=0,"Inativo",SUM(AC3:AF3)&gt;0,"Ativo")</f>
        <v>#NAME?</v>
      </c>
      <c r="W3" s="7"/>
      <c r="X3" s="7" t="s">
        <v>26</v>
      </c>
      <c r="Y3" s="31"/>
      <c r="Z3" s="307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D0'!O:O)</f>
        <v>#NAME?</v>
      </c>
    </row>
    <row r="4" spans="1:32" ht="15.75" customHeight="1">
      <c r="A4" s="25" t="s">
        <v>30</v>
      </c>
      <c r="B4" s="3" t="s">
        <v>592</v>
      </c>
      <c r="C4" s="7">
        <v>13606804</v>
      </c>
      <c r="D4" s="7" t="s">
        <v>18</v>
      </c>
      <c r="E4" s="7" t="s">
        <v>32</v>
      </c>
      <c r="F4" s="7" t="s">
        <v>189</v>
      </c>
      <c r="G4" s="7" t="e">
        <f t="shared" ca="1" si="0"/>
        <v>#NAME?</v>
      </c>
      <c r="H4" s="26" t="s">
        <v>179</v>
      </c>
      <c r="I4" s="26" t="s">
        <v>205</v>
      </c>
      <c r="J4" s="7" t="str">
        <f t="shared" si="1"/>
        <v>Não</v>
      </c>
      <c r="K4" s="27">
        <v>45695</v>
      </c>
      <c r="L4" s="27"/>
      <c r="M4" s="7" t="s">
        <v>227</v>
      </c>
      <c r="N4" s="28">
        <v>0</v>
      </c>
      <c r="O4" s="7" t="s">
        <v>24</v>
      </c>
      <c r="P4" s="29">
        <v>0</v>
      </c>
      <c r="Q4" s="30"/>
      <c r="R4" s="30"/>
      <c r="S4" s="7" t="s">
        <v>163</v>
      </c>
      <c r="T4" s="7" t="s">
        <v>594</v>
      </c>
      <c r="U4" s="7" t="s">
        <v>32</v>
      </c>
      <c r="V4" s="7" t="e">
        <f t="shared" ca="1" si="2"/>
        <v>#NAME?</v>
      </c>
      <c r="W4" s="7"/>
      <c r="X4" s="7" t="s">
        <v>186</v>
      </c>
      <c r="Y4" s="31"/>
      <c r="Z4" s="307"/>
      <c r="AA4" s="33"/>
      <c r="AB4" s="34"/>
      <c r="AC4" s="32"/>
      <c r="AD4" s="32"/>
      <c r="AE4" s="32"/>
      <c r="AF4" s="32">
        <v>0</v>
      </c>
    </row>
    <row r="5" spans="1:32" ht="15.75" customHeight="1">
      <c r="A5" s="25" t="s">
        <v>30</v>
      </c>
      <c r="B5" s="3" t="s">
        <v>3801</v>
      </c>
      <c r="C5" s="7">
        <v>8424641</v>
      </c>
      <c r="D5" s="7" t="s">
        <v>41</v>
      </c>
      <c r="E5" s="7" t="s">
        <v>42</v>
      </c>
      <c r="F5" s="7" t="s">
        <v>43</v>
      </c>
      <c r="G5" s="7" t="e">
        <f t="shared" ca="1" si="0"/>
        <v>#NAME?</v>
      </c>
      <c r="H5" s="26" t="s">
        <v>170</v>
      </c>
      <c r="I5" s="26" t="s">
        <v>24</v>
      </c>
      <c r="J5" s="7" t="str">
        <f t="shared" si="1"/>
        <v>Sim</v>
      </c>
      <c r="K5" s="27">
        <v>45623</v>
      </c>
      <c r="L5" s="27"/>
      <c r="M5" s="7" t="s">
        <v>23</v>
      </c>
      <c r="N5" s="28">
        <v>1.2E-2</v>
      </c>
      <c r="O5" s="7" t="s">
        <v>24</v>
      </c>
      <c r="P5" s="29">
        <v>0</v>
      </c>
      <c r="Q5" s="30" t="s">
        <v>3802</v>
      </c>
      <c r="R5" s="30"/>
      <c r="S5" s="7" t="s">
        <v>163</v>
      </c>
      <c r="T5" s="7" t="s">
        <v>3803</v>
      </c>
      <c r="U5" s="7" t="s">
        <v>42</v>
      </c>
      <c r="V5" s="7" t="e">
        <f t="shared" ca="1" si="2"/>
        <v>#NAME?</v>
      </c>
      <c r="W5" s="7"/>
      <c r="X5" s="7" t="s">
        <v>186</v>
      </c>
      <c r="Y5" s="31"/>
      <c r="Z5" s="307"/>
      <c r="AA5" s="33"/>
      <c r="AB5" s="34"/>
      <c r="AC5" s="32">
        <v>311435.21999999997</v>
      </c>
      <c r="AD5" s="32">
        <v>409519.52630000003</v>
      </c>
      <c r="AE5" s="32">
        <v>413586.91129999998</v>
      </c>
      <c r="AF5" s="32" t="e">
        <f t="array" aca="1" ref="AF5" ca="1">_xludf.XLOOKUP(C5,'PL TOTAL D0'!N:N,'PL TOTAL D0'!O:O)</f>
        <v>#NAME?</v>
      </c>
    </row>
    <row r="6" spans="1:32" ht="15.75" customHeight="1">
      <c r="A6" s="25" t="s">
        <v>30</v>
      </c>
      <c r="B6" s="3" t="s">
        <v>634</v>
      </c>
      <c r="C6" s="7">
        <v>5637768</v>
      </c>
      <c r="D6" s="7" t="s">
        <v>81</v>
      </c>
      <c r="E6" s="7" t="s">
        <v>19</v>
      </c>
      <c r="F6" s="7" t="s">
        <v>636</v>
      </c>
      <c r="G6" s="7" t="e">
        <f t="shared" ca="1" si="0"/>
        <v>#NAME?</v>
      </c>
      <c r="H6" s="26" t="s">
        <v>170</v>
      </c>
      <c r="I6" s="26" t="s">
        <v>24</v>
      </c>
      <c r="J6" s="7" t="str">
        <f t="shared" si="1"/>
        <v>Não</v>
      </c>
      <c r="K6" s="27">
        <v>45622</v>
      </c>
      <c r="L6" s="27"/>
      <c r="M6" s="7" t="s">
        <v>98</v>
      </c>
      <c r="N6" s="28">
        <v>8.0000000000000002E-3</v>
      </c>
      <c r="O6" s="7" t="s">
        <v>99</v>
      </c>
      <c r="P6" s="29">
        <v>0.1</v>
      </c>
      <c r="Q6" s="30"/>
      <c r="R6" s="30"/>
      <c r="S6" s="7" t="s">
        <v>163</v>
      </c>
      <c r="T6" s="7" t="s">
        <v>637</v>
      </c>
      <c r="U6" s="7" t="s">
        <v>209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>
        <v>6107837.3899999997</v>
      </c>
      <c r="AD6" s="32">
        <v>6077950.2290000003</v>
      </c>
      <c r="AE6" s="32">
        <v>6240279.6689999998</v>
      </c>
      <c r="AF6" s="32" t="e">
        <f t="array" aca="1" ref="AF6" ca="1">_xludf.XLOOKUP(C6,'PL TOTAL D0'!N:N,'PL TOTAL D0'!O:O)</f>
        <v>#NAME?</v>
      </c>
    </row>
    <row r="7" spans="1:32" ht="15.75" customHeight="1">
      <c r="A7" s="25" t="s">
        <v>30</v>
      </c>
      <c r="B7" s="3" t="s">
        <v>871</v>
      </c>
      <c r="C7" s="7">
        <v>3723914</v>
      </c>
      <c r="D7" s="7" t="s">
        <v>18</v>
      </c>
      <c r="E7" s="7" t="s">
        <v>32</v>
      </c>
      <c r="F7" s="7" t="s">
        <v>220</v>
      </c>
      <c r="G7" s="7" t="e">
        <f t="shared" ca="1" si="0"/>
        <v>#NAME?</v>
      </c>
      <c r="H7" s="26" t="s">
        <v>170</v>
      </c>
      <c r="I7" s="26" t="s">
        <v>24</v>
      </c>
      <c r="J7" s="7" t="str">
        <f t="shared" si="1"/>
        <v>Não</v>
      </c>
      <c r="K7" s="27">
        <v>45630</v>
      </c>
      <c r="L7" s="27"/>
      <c r="M7" s="7" t="s">
        <v>23</v>
      </c>
      <c r="N7" s="28">
        <v>7.0000000000000001E-3</v>
      </c>
      <c r="O7" s="7" t="s">
        <v>24</v>
      </c>
      <c r="P7" s="29">
        <v>0</v>
      </c>
      <c r="Q7" s="30"/>
      <c r="R7" s="30"/>
      <c r="S7" s="7" t="s">
        <v>163</v>
      </c>
      <c r="T7" s="7" t="s">
        <v>874</v>
      </c>
      <c r="U7" s="7" t="s">
        <v>32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>
        <v>0</v>
      </c>
      <c r="AD7" s="32">
        <v>124287.46</v>
      </c>
      <c r="AE7" s="32">
        <v>201011.76199999999</v>
      </c>
      <c r="AF7" s="32" t="e">
        <f t="array" aca="1" ref="AF7" ca="1">_xludf.XLOOKUP(C7,'PL TOTAL D0'!N:N,'PL TOTAL D0'!O:O)</f>
        <v>#NAME?</v>
      </c>
    </row>
    <row r="8" spans="1:32" ht="15.75" customHeight="1">
      <c r="A8" s="25" t="s">
        <v>30</v>
      </c>
      <c r="B8" s="3" t="s">
        <v>3804</v>
      </c>
      <c r="C8" s="7">
        <v>2570963</v>
      </c>
      <c r="D8" s="7" t="s">
        <v>41</v>
      </c>
      <c r="E8" s="7" t="s">
        <v>42</v>
      </c>
      <c r="F8" s="7" t="s">
        <v>43</v>
      </c>
      <c r="G8" s="7" t="e">
        <f t="shared" ca="1" si="0"/>
        <v>#NAME?</v>
      </c>
      <c r="H8" s="26" t="s">
        <v>170</v>
      </c>
      <c r="I8" s="26" t="s">
        <v>24</v>
      </c>
      <c r="J8" s="7" t="str">
        <f t="shared" si="1"/>
        <v>Não</v>
      </c>
      <c r="K8" s="27">
        <v>45671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163</v>
      </c>
      <c r="T8" s="7" t="s">
        <v>3805</v>
      </c>
      <c r="U8" s="7" t="s">
        <v>42</v>
      </c>
      <c r="V8" s="7" t="e">
        <f t="shared" ca="1" si="2"/>
        <v>#NAME?</v>
      </c>
      <c r="W8" s="7"/>
      <c r="X8" s="7" t="s">
        <v>26</v>
      </c>
      <c r="Y8" s="31"/>
      <c r="Z8" s="32"/>
      <c r="AA8" s="33"/>
      <c r="AB8" s="34"/>
      <c r="AC8" s="32"/>
      <c r="AD8" s="32"/>
      <c r="AE8" s="32">
        <v>992468.24840000004</v>
      </c>
      <c r="AF8" s="32" t="e">
        <f t="array" aca="1" ref="AF8" ca="1">_xludf.XLOOKUP(C8,'PL TOTAL D0'!N:N,'PL TOTAL D0'!O:O)</f>
        <v>#NAME?</v>
      </c>
    </row>
    <row r="9" spans="1:32" ht="15.75" customHeight="1">
      <c r="A9" s="25" t="s">
        <v>30</v>
      </c>
      <c r="B9" s="3" t="s">
        <v>1423</v>
      </c>
      <c r="C9" s="7">
        <v>3426143</v>
      </c>
      <c r="D9" s="7" t="s">
        <v>18</v>
      </c>
      <c r="E9" s="7" t="s">
        <v>32</v>
      </c>
      <c r="F9" s="7" t="s">
        <v>255</v>
      </c>
      <c r="G9" s="7" t="e">
        <f t="shared" ca="1" si="0"/>
        <v>#NAME?</v>
      </c>
      <c r="H9" s="26" t="s">
        <v>300</v>
      </c>
      <c r="I9" s="26" t="s">
        <v>24</v>
      </c>
      <c r="J9" s="7" t="str">
        <f t="shared" si="1"/>
        <v>Não</v>
      </c>
      <c r="K9" s="27">
        <v>45698</v>
      </c>
      <c r="L9" s="27"/>
      <c r="M9" s="7" t="s">
        <v>3806</v>
      </c>
      <c r="N9" s="28">
        <v>1.4999999999999999E-2</v>
      </c>
      <c r="O9" s="7" t="s">
        <v>24</v>
      </c>
      <c r="P9" s="29">
        <v>0</v>
      </c>
      <c r="Q9" s="30"/>
      <c r="R9" s="30"/>
      <c r="S9" s="7" t="s">
        <v>163</v>
      </c>
      <c r="T9" s="7" t="s">
        <v>1425</v>
      </c>
      <c r="U9" s="7" t="s">
        <v>32</v>
      </c>
      <c r="V9" s="7" t="e">
        <f t="shared" ca="1" si="2"/>
        <v>#NAME?</v>
      </c>
      <c r="W9" s="7"/>
      <c r="X9" s="7" t="s">
        <v>186</v>
      </c>
      <c r="Y9" s="31"/>
      <c r="Z9" s="32"/>
      <c r="AA9" s="33"/>
      <c r="AB9" s="34"/>
      <c r="AC9" s="32"/>
      <c r="AD9" s="32"/>
      <c r="AE9" s="32"/>
      <c r="AF9" s="32"/>
    </row>
    <row r="10" spans="1:32" ht="15.75" customHeight="1">
      <c r="A10" s="25" t="s">
        <v>30</v>
      </c>
      <c r="B10" s="3" t="s">
        <v>3807</v>
      </c>
      <c r="C10" s="7">
        <v>750425</v>
      </c>
      <c r="D10" s="7" t="s">
        <v>41</v>
      </c>
      <c r="E10" s="7" t="s">
        <v>42</v>
      </c>
      <c r="F10" s="7" t="s">
        <v>43</v>
      </c>
      <c r="G10" s="7" t="e">
        <f t="shared" ca="1" si="0"/>
        <v>#NAME?</v>
      </c>
      <c r="H10" s="26" t="s">
        <v>170</v>
      </c>
      <c r="I10" s="26" t="s">
        <v>24</v>
      </c>
      <c r="J10" s="7" t="str">
        <f t="shared" si="1"/>
        <v>Não</v>
      </c>
      <c r="K10" s="27">
        <v>45660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163</v>
      </c>
      <c r="T10" s="7" t="s">
        <v>3808</v>
      </c>
      <c r="U10" s="7" t="s">
        <v>42</v>
      </c>
      <c r="V10" s="7" t="e">
        <f t="shared" ca="1" si="2"/>
        <v>#NAME?</v>
      </c>
      <c r="W10" s="7"/>
      <c r="X10" s="7" t="s">
        <v>26</v>
      </c>
      <c r="Y10" s="31"/>
      <c r="Z10" s="32"/>
      <c r="AA10" s="33"/>
      <c r="AB10" s="34"/>
      <c r="AC10" s="32"/>
      <c r="AD10" s="32">
        <v>822357.34739999997</v>
      </c>
      <c r="AE10" s="32">
        <v>827047.72959999996</v>
      </c>
      <c r="AF10" s="32" t="e">
        <f t="array" aca="1" ref="AF10" ca="1">_xludf.XLOOKUP(C10,'PL TOTAL D0'!N:N,'PL TOTAL D0'!O:O)</f>
        <v>#NAME?</v>
      </c>
    </row>
    <row r="11" spans="1:32" ht="15.75" customHeight="1">
      <c r="A11" s="25" t="s">
        <v>30</v>
      </c>
      <c r="B11" s="3" t="s">
        <v>3809</v>
      </c>
      <c r="C11" s="7">
        <v>2570762</v>
      </c>
      <c r="D11" s="7" t="s">
        <v>41</v>
      </c>
      <c r="E11" s="7" t="s">
        <v>42</v>
      </c>
      <c r="F11" s="7" t="s">
        <v>43</v>
      </c>
      <c r="G11" s="7" t="e">
        <f t="shared" ca="1" si="0"/>
        <v>#NAME?</v>
      </c>
      <c r="H11" s="26" t="s">
        <v>170</v>
      </c>
      <c r="I11" s="26" t="s">
        <v>24</v>
      </c>
      <c r="J11" s="7" t="str">
        <f t="shared" si="1"/>
        <v>Não</v>
      </c>
      <c r="K11" s="27">
        <v>45666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/>
      <c r="R11" s="30"/>
      <c r="S11" s="7" t="s">
        <v>163</v>
      </c>
      <c r="T11" s="7" t="s">
        <v>3810</v>
      </c>
      <c r="U11" s="7" t="s">
        <v>42</v>
      </c>
      <c r="V11" s="7" t="e">
        <f t="shared" ca="1" si="2"/>
        <v>#NAME?</v>
      </c>
      <c r="W11" s="7"/>
      <c r="X11" s="7" t="s">
        <v>26</v>
      </c>
      <c r="Y11" s="31"/>
      <c r="Z11" s="32"/>
      <c r="AA11" s="33"/>
      <c r="AB11" s="34"/>
      <c r="AC11" s="32"/>
      <c r="AD11" s="32"/>
      <c r="AE11" s="32">
        <v>593540.39280000003</v>
      </c>
      <c r="AF11" s="32" t="e">
        <f t="array" aca="1" ref="AF11" ca="1">_xludf.XLOOKUP(C11,'PL TOTAL D0'!N:N,'PL TOTAL D0'!O:O)</f>
        <v>#NAME?</v>
      </c>
    </row>
    <row r="12" spans="1:32" ht="15.75" customHeight="1">
      <c r="A12" s="25" t="s">
        <v>30</v>
      </c>
      <c r="B12" s="3" t="s">
        <v>1853</v>
      </c>
      <c r="C12" s="7">
        <v>8625760</v>
      </c>
      <c r="D12" s="7" t="s">
        <v>41</v>
      </c>
      <c r="E12" s="7" t="s">
        <v>42</v>
      </c>
      <c r="F12" s="7" t="s">
        <v>43</v>
      </c>
      <c r="G12" s="7" t="e">
        <f t="shared" ca="1" si="0"/>
        <v>#NAME?</v>
      </c>
      <c r="H12" s="26" t="s">
        <v>170</v>
      </c>
      <c r="I12" s="26" t="s">
        <v>24</v>
      </c>
      <c r="J12" s="7" t="str">
        <f t="shared" si="1"/>
        <v>Não</v>
      </c>
      <c r="K12" s="27">
        <v>45678</v>
      </c>
      <c r="L12" s="27"/>
      <c r="M12" s="7" t="s">
        <v>23</v>
      </c>
      <c r="N12" s="28">
        <v>1.2E-2</v>
      </c>
      <c r="O12" s="7" t="s">
        <v>24</v>
      </c>
      <c r="P12" s="29">
        <v>0</v>
      </c>
      <c r="Q12" s="30"/>
      <c r="R12" s="30"/>
      <c r="S12" s="7" t="s">
        <v>163</v>
      </c>
      <c r="T12" s="7" t="s">
        <v>1855</v>
      </c>
      <c r="U12" s="7" t="s">
        <v>42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>
        <v>1454771.87</v>
      </c>
      <c r="AF12" s="32" t="e">
        <f t="array" aca="1" ref="AF12" ca="1">_xludf.XLOOKUP(C12,'PL TOTAL D0'!N:N,'PL TOTAL D0'!O:O)</f>
        <v>#NAME?</v>
      </c>
    </row>
    <row r="13" spans="1:32" ht="15.75" customHeight="1">
      <c r="A13" s="25" t="s">
        <v>30</v>
      </c>
      <c r="B13" s="3" t="s">
        <v>1947</v>
      </c>
      <c r="C13" s="7">
        <v>12630126</v>
      </c>
      <c r="D13" s="7" t="s">
        <v>41</v>
      </c>
      <c r="E13" s="7" t="s">
        <v>42</v>
      </c>
      <c r="F13" s="7" t="s">
        <v>43</v>
      </c>
      <c r="G13" s="7" t="e">
        <f t="shared" ca="1" si="0"/>
        <v>#NAME?</v>
      </c>
      <c r="H13" s="26" t="s">
        <v>170</v>
      </c>
      <c r="I13" s="26" t="s">
        <v>24</v>
      </c>
      <c r="J13" s="7" t="str">
        <f t="shared" si="1"/>
        <v>Sim</v>
      </c>
      <c r="K13" s="27">
        <v>45622</v>
      </c>
      <c r="L13" s="27"/>
      <c r="M13" s="7" t="s">
        <v>23</v>
      </c>
      <c r="N13" s="28">
        <v>1.2E-2</v>
      </c>
      <c r="O13" s="7" t="s">
        <v>24</v>
      </c>
      <c r="P13" s="29">
        <v>0</v>
      </c>
      <c r="Q13" s="30" t="s">
        <v>3811</v>
      </c>
      <c r="R13" s="30"/>
      <c r="S13" s="7" t="s">
        <v>163</v>
      </c>
      <c r="T13" s="7" t="s">
        <v>1949</v>
      </c>
      <c r="U13" s="7" t="s">
        <v>32</v>
      </c>
      <c r="V13" s="7" t="e">
        <f t="shared" ca="1" si="2"/>
        <v>#NAME?</v>
      </c>
      <c r="W13" s="7"/>
      <c r="X13" s="7" t="s">
        <v>26</v>
      </c>
      <c r="Y13" s="31"/>
      <c r="Z13" s="32"/>
      <c r="AA13" s="33"/>
      <c r="AB13" s="34"/>
      <c r="AC13" s="32">
        <v>304650.08</v>
      </c>
      <c r="AD13" s="32">
        <v>293927.12160000001</v>
      </c>
      <c r="AE13" s="32">
        <v>296223.8554</v>
      </c>
      <c r="AF13" s="32" t="e">
        <f t="array" aca="1" ref="AF13" ca="1">_xludf.XLOOKUP(C13,'PL TOTAL D0'!N:N,'PL TOTAL D0'!O:O)</f>
        <v>#NAME?</v>
      </c>
    </row>
    <row r="14" spans="1:32" ht="15.75" customHeight="1">
      <c r="A14" s="25" t="s">
        <v>30</v>
      </c>
      <c r="B14" s="3" t="s">
        <v>3812</v>
      </c>
      <c r="C14" s="7">
        <v>2679780</v>
      </c>
      <c r="D14" s="7" t="s">
        <v>41</v>
      </c>
      <c r="E14" s="7" t="s">
        <v>42</v>
      </c>
      <c r="F14" s="7" t="s">
        <v>43</v>
      </c>
      <c r="G14" s="7" t="e">
        <f t="shared" ca="1" si="0"/>
        <v>#NAME?</v>
      </c>
      <c r="H14" s="26" t="s">
        <v>170</v>
      </c>
      <c r="I14" s="26" t="s">
        <v>24</v>
      </c>
      <c r="J14" s="7" t="str">
        <f t="shared" si="1"/>
        <v>Não</v>
      </c>
      <c r="K14" s="27">
        <v>45645</v>
      </c>
      <c r="L14" s="27"/>
      <c r="M14" s="7" t="s">
        <v>23</v>
      </c>
      <c r="N14" s="28">
        <v>0.01</v>
      </c>
      <c r="O14" s="7" t="s">
        <v>24</v>
      </c>
      <c r="P14" s="29">
        <v>0</v>
      </c>
      <c r="Q14" s="30"/>
      <c r="R14" s="30"/>
      <c r="S14" s="7" t="s">
        <v>163</v>
      </c>
      <c r="T14" s="7" t="s">
        <v>3813</v>
      </c>
      <c r="U14" s="7" t="s">
        <v>42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>
        <v>2098555.9</v>
      </c>
      <c r="AE14" s="32">
        <v>2113065.6310000001</v>
      </c>
      <c r="AF14" s="32" t="e">
        <f t="array" aca="1" ref="AF14" ca="1">_xludf.XLOOKUP(C14,'PL TOTAL D0'!N:N,'PL TOTAL D0'!O:O)</f>
        <v>#NAME?</v>
      </c>
    </row>
    <row r="15" spans="1:32" ht="15.75" customHeight="1">
      <c r="A15" s="25" t="s">
        <v>30</v>
      </c>
      <c r="B15" s="3" t="s">
        <v>2253</v>
      </c>
      <c r="C15" s="7">
        <v>2037686</v>
      </c>
      <c r="D15" s="7" t="s">
        <v>18</v>
      </c>
      <c r="E15" s="7" t="s">
        <v>42</v>
      </c>
      <c r="F15" s="7" t="s">
        <v>52</v>
      </c>
      <c r="G15" s="7" t="e">
        <f t="shared" ca="1" si="0"/>
        <v>#NAME?</v>
      </c>
      <c r="H15" s="26" t="s">
        <v>170</v>
      </c>
      <c r="I15" s="26" t="s">
        <v>24</v>
      </c>
      <c r="J15" s="7" t="str">
        <f t="shared" si="1"/>
        <v>Não</v>
      </c>
      <c r="K15" s="27">
        <v>45685</v>
      </c>
      <c r="L15" s="27"/>
      <c r="M15" s="7" t="s">
        <v>98</v>
      </c>
      <c r="N15" s="28">
        <v>0.01</v>
      </c>
      <c r="O15" s="7" t="s">
        <v>99</v>
      </c>
      <c r="P15" s="29">
        <v>0.1</v>
      </c>
      <c r="Q15" s="30"/>
      <c r="R15" s="30"/>
      <c r="S15" s="7" t="s">
        <v>163</v>
      </c>
      <c r="T15" s="7" t="s">
        <v>2255</v>
      </c>
      <c r="U15" s="7" t="s">
        <v>42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>
        <v>302505.15999999997</v>
      </c>
      <c r="AF15" s="32" t="e">
        <f t="array" aca="1" ref="AF15" ca="1">_xludf.XLOOKUP(C15,'PL TOTAL D0'!N:N,'PL TOTAL D0'!O:O)</f>
        <v>#NAME?</v>
      </c>
    </row>
    <row r="16" spans="1:32" ht="15.75" customHeight="1">
      <c r="A16" s="25" t="s">
        <v>30</v>
      </c>
      <c r="B16" s="3" t="s">
        <v>2427</v>
      </c>
      <c r="C16" s="7">
        <v>4862996</v>
      </c>
      <c r="D16" s="7" t="s">
        <v>41</v>
      </c>
      <c r="E16" s="7" t="s">
        <v>42</v>
      </c>
      <c r="F16" s="7" t="s">
        <v>43</v>
      </c>
      <c r="G16" s="7" t="e">
        <f t="shared" ca="1" si="0"/>
        <v>#NAME?</v>
      </c>
      <c r="H16" s="26" t="s">
        <v>170</v>
      </c>
      <c r="I16" s="26" t="s">
        <v>24</v>
      </c>
      <c r="J16" s="7" t="str">
        <f t="shared" si="1"/>
        <v>Não</v>
      </c>
      <c r="K16" s="27">
        <v>45680</v>
      </c>
      <c r="L16" s="27"/>
      <c r="M16" s="7" t="s">
        <v>23</v>
      </c>
      <c r="N16" s="28">
        <v>0.01</v>
      </c>
      <c r="O16" s="7" t="s">
        <v>24</v>
      </c>
      <c r="P16" s="29">
        <v>0</v>
      </c>
      <c r="Q16" s="30"/>
      <c r="R16" s="30"/>
      <c r="S16" s="7" t="s">
        <v>163</v>
      </c>
      <c r="T16" s="7" t="s">
        <v>2429</v>
      </c>
      <c r="U16" s="7" t="s">
        <v>32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>
        <v>1319148.9410000001</v>
      </c>
      <c r="AF16" s="32" t="e">
        <f t="array" aca="1" ref="AF16" ca="1">_xludf.XLOOKUP(C16,'PL TOTAL D0'!N:N,'PL TOTAL D0'!O:O)</f>
        <v>#NAME?</v>
      </c>
    </row>
    <row r="17" spans="1:32" ht="15.75" customHeight="1">
      <c r="A17" s="25" t="s">
        <v>30</v>
      </c>
      <c r="B17" s="3" t="s">
        <v>3814</v>
      </c>
      <c r="C17" s="7">
        <v>4114582</v>
      </c>
      <c r="D17" s="7" t="s">
        <v>41</v>
      </c>
      <c r="E17" s="7" t="s">
        <v>42</v>
      </c>
      <c r="F17" s="7" t="s">
        <v>3815</v>
      </c>
      <c r="G17" s="7" t="e">
        <f t="shared" ca="1" si="0"/>
        <v>#NAME?</v>
      </c>
      <c r="H17" s="26" t="s">
        <v>170</v>
      </c>
      <c r="I17" s="26" t="s">
        <v>24</v>
      </c>
      <c r="J17" s="7" t="str">
        <f t="shared" si="1"/>
        <v>Sim</v>
      </c>
      <c r="K17" s="27">
        <v>45671</v>
      </c>
      <c r="L17" s="27"/>
      <c r="M17" s="7" t="s">
        <v>23</v>
      </c>
      <c r="N17" s="28">
        <v>1.2E-2</v>
      </c>
      <c r="O17" s="7" t="s">
        <v>24</v>
      </c>
      <c r="P17" s="29">
        <v>0</v>
      </c>
      <c r="Q17" s="30" t="s">
        <v>3816</v>
      </c>
      <c r="R17" s="30"/>
      <c r="S17" s="7" t="s">
        <v>163</v>
      </c>
      <c r="T17" s="7" t="s">
        <v>3817</v>
      </c>
      <c r="U17" s="7" t="s">
        <v>42</v>
      </c>
      <c r="V17" s="7" t="e">
        <f t="shared" ca="1" si="2"/>
        <v>#NAME?</v>
      </c>
      <c r="W17" s="7"/>
      <c r="X17" s="7" t="s">
        <v>26</v>
      </c>
      <c r="Y17" s="31"/>
      <c r="Z17" s="32"/>
      <c r="AA17" s="33"/>
      <c r="AB17" s="34"/>
      <c r="AC17" s="32"/>
      <c r="AD17" s="32"/>
      <c r="AE17" s="32">
        <v>201474.10130000001</v>
      </c>
      <c r="AF17" s="32" t="e">
        <f t="array" aca="1" ref="AF17" ca="1">_xludf.XLOOKUP(C17,'PL TOTAL D0'!N:N,'PL TOTAL D0'!O:O)</f>
        <v>#NAME?</v>
      </c>
    </row>
    <row r="18" spans="1:32" ht="15.75" customHeight="1">
      <c r="A18" s="25" t="s">
        <v>30</v>
      </c>
      <c r="B18" s="3" t="s">
        <v>3818</v>
      </c>
      <c r="C18" s="7">
        <v>17006336</v>
      </c>
      <c r="D18" s="7" t="s">
        <v>18</v>
      </c>
      <c r="E18" s="7" t="s">
        <v>32</v>
      </c>
      <c r="F18" s="7" t="s">
        <v>3819</v>
      </c>
      <c r="G18" s="7" t="e">
        <f t="shared" ca="1" si="0"/>
        <v>#NAME?</v>
      </c>
      <c r="H18" s="26" t="s">
        <v>179</v>
      </c>
      <c r="I18" s="26" t="s">
        <v>180</v>
      </c>
      <c r="J18" s="7" t="str">
        <f t="shared" si="1"/>
        <v>Não</v>
      </c>
      <c r="K18" s="27">
        <v>45639</v>
      </c>
      <c r="L18" s="27"/>
      <c r="M18" s="7" t="s">
        <v>190</v>
      </c>
      <c r="N18" s="28">
        <v>0</v>
      </c>
      <c r="O18" s="7" t="s">
        <v>24</v>
      </c>
      <c r="P18" s="29">
        <v>0</v>
      </c>
      <c r="Q18" s="30"/>
      <c r="R18" s="30"/>
      <c r="S18" s="7" t="s">
        <v>163</v>
      </c>
      <c r="T18" s="7" t="s">
        <v>3820</v>
      </c>
      <c r="U18" s="7" t="s">
        <v>32</v>
      </c>
      <c r="V18" s="7" t="e">
        <f t="shared" ca="1" si="2"/>
        <v>#NAME?</v>
      </c>
      <c r="W18" s="7"/>
      <c r="X18" s="7" t="s">
        <v>39</v>
      </c>
      <c r="Y18" s="31"/>
      <c r="Z18" s="32"/>
      <c r="AA18" s="33"/>
      <c r="AB18" s="34"/>
      <c r="AC18" s="32"/>
      <c r="AD18" s="32">
        <v>0</v>
      </c>
      <c r="AE18" s="32">
        <v>0</v>
      </c>
      <c r="AF18" s="32" t="e">
        <f t="array" aca="1" ref="AF18" ca="1">_xludf.XLOOKUP(C18,'PL TOTAL D0'!N:N,'PL TOTAL D0'!O:O)</f>
        <v>#NAME?</v>
      </c>
    </row>
    <row r="19" spans="1:32" ht="15.75" customHeight="1">
      <c r="A19" s="25" t="s">
        <v>30</v>
      </c>
      <c r="B19" s="3" t="s">
        <v>3821</v>
      </c>
      <c r="C19" s="7">
        <v>2379924</v>
      </c>
      <c r="D19" s="7" t="s">
        <v>18</v>
      </c>
      <c r="E19" s="7" t="s">
        <v>32</v>
      </c>
      <c r="F19" s="7" t="s">
        <v>3822</v>
      </c>
      <c r="G19" s="7" t="e">
        <f t="shared" ca="1" si="0"/>
        <v>#NAME?</v>
      </c>
      <c r="H19" s="26" t="s">
        <v>170</v>
      </c>
      <c r="I19" s="26" t="s">
        <v>180</v>
      </c>
      <c r="J19" s="7" t="str">
        <f t="shared" si="1"/>
        <v>Não</v>
      </c>
      <c r="K19" s="27">
        <v>45658</v>
      </c>
      <c r="L19" s="27"/>
      <c r="M19" s="7" t="s">
        <v>281</v>
      </c>
      <c r="N19" s="28">
        <v>2.5000000000000001E-2</v>
      </c>
      <c r="O19" s="7" t="s">
        <v>201</v>
      </c>
      <c r="P19" s="29">
        <v>0.2</v>
      </c>
      <c r="Q19" s="30"/>
      <c r="R19" s="30"/>
      <c r="S19" s="7" t="s">
        <v>163</v>
      </c>
      <c r="T19" s="7" t="s">
        <v>3823</v>
      </c>
      <c r="U19" s="7" t="s">
        <v>209</v>
      </c>
      <c r="V19" s="7" t="e">
        <f t="shared" ca="1" si="2"/>
        <v>#NAME?</v>
      </c>
      <c r="W19" s="7"/>
      <c r="X19" s="7" t="s">
        <v>186</v>
      </c>
      <c r="Y19" s="31"/>
      <c r="Z19" s="32"/>
      <c r="AA19" s="33"/>
      <c r="AB19" s="34"/>
      <c r="AC19" s="32"/>
      <c r="AD19" s="32">
        <v>0</v>
      </c>
      <c r="AE19" s="32">
        <v>2136.9899999999998</v>
      </c>
      <c r="AF19" s="32" t="e">
        <f t="array" aca="1" ref="AF19" ca="1">_xludf.XLOOKUP(C19,'PL TOTAL D0'!N:N,'PL TOTAL D0'!O:O)</f>
        <v>#NAME?</v>
      </c>
    </row>
    <row r="20" spans="1:32" ht="15.75" customHeight="1">
      <c r="A20" s="25" t="s">
        <v>30</v>
      </c>
      <c r="B20" s="3" t="s">
        <v>3824</v>
      </c>
      <c r="C20" s="7">
        <v>750733</v>
      </c>
      <c r="D20" s="7" t="s">
        <v>41</v>
      </c>
      <c r="E20" s="7" t="s">
        <v>42</v>
      </c>
      <c r="F20" s="7" t="s">
        <v>43</v>
      </c>
      <c r="G20" s="7" t="e">
        <f t="shared" ca="1" si="0"/>
        <v>#NAME?</v>
      </c>
      <c r="H20" s="26" t="s">
        <v>170</v>
      </c>
      <c r="I20" s="26" t="s">
        <v>24</v>
      </c>
      <c r="J20" s="7" t="str">
        <f t="shared" si="1"/>
        <v>Não</v>
      </c>
      <c r="K20" s="27">
        <v>45646</v>
      </c>
      <c r="L20" s="27"/>
      <c r="M20" s="7" t="s">
        <v>23</v>
      </c>
      <c r="N20" s="28">
        <v>1.2E-2</v>
      </c>
      <c r="O20" s="7" t="s">
        <v>24</v>
      </c>
      <c r="P20" s="29">
        <v>0</v>
      </c>
      <c r="Q20" s="30"/>
      <c r="R20" s="30"/>
      <c r="S20" s="7" t="s">
        <v>163</v>
      </c>
      <c r="T20" s="7" t="s">
        <v>3825</v>
      </c>
      <c r="U20" s="7" t="s">
        <v>42</v>
      </c>
      <c r="V20" s="7" t="e">
        <f t="shared" ca="1" si="2"/>
        <v>#NAME?</v>
      </c>
      <c r="W20" s="7"/>
      <c r="X20" s="7" t="s">
        <v>186</v>
      </c>
      <c r="Y20" s="31"/>
      <c r="Z20" s="32"/>
      <c r="AA20" s="33"/>
      <c r="AB20" s="34"/>
      <c r="AC20" s="32"/>
      <c r="AD20" s="32">
        <v>207042.89739999999</v>
      </c>
      <c r="AE20" s="32">
        <v>212478.3106</v>
      </c>
      <c r="AF20" s="32" t="e">
        <f t="array" aca="1" ref="AF20" ca="1">_xludf.XLOOKUP(C20,'PL TOTAL D0'!N:N,'PL TOTAL D0'!O:O)</f>
        <v>#NAME?</v>
      </c>
    </row>
    <row r="21" spans="1:32" ht="15.75" customHeight="1">
      <c r="A21" s="25" t="s">
        <v>30</v>
      </c>
      <c r="B21" s="3" t="s">
        <v>3826</v>
      </c>
      <c r="C21" s="7">
        <v>5612032</v>
      </c>
      <c r="D21" s="7" t="s">
        <v>41</v>
      </c>
      <c r="E21" s="7" t="s">
        <v>42</v>
      </c>
      <c r="F21" s="7" t="s">
        <v>43</v>
      </c>
      <c r="G21" s="7" t="e">
        <f t="shared" ca="1" si="0"/>
        <v>#NAME?</v>
      </c>
      <c r="H21" s="26" t="s">
        <v>170</v>
      </c>
      <c r="I21" s="26" t="s">
        <v>24</v>
      </c>
      <c r="J21" s="7" t="str">
        <f t="shared" si="1"/>
        <v>Não</v>
      </c>
      <c r="K21" s="27">
        <v>45658</v>
      </c>
      <c r="L21" s="27"/>
      <c r="M21" s="7" t="s">
        <v>23</v>
      </c>
      <c r="N21" s="28">
        <v>1.2E-2</v>
      </c>
      <c r="O21" s="7" t="s">
        <v>24</v>
      </c>
      <c r="P21" s="29">
        <v>0</v>
      </c>
      <c r="Q21" s="30"/>
      <c r="R21" s="30"/>
      <c r="S21" s="7" t="s">
        <v>163</v>
      </c>
      <c r="T21" s="7" t="s">
        <v>3827</v>
      </c>
      <c r="U21" s="7" t="s">
        <v>42</v>
      </c>
      <c r="V21" s="7" t="e">
        <f t="shared" ca="1" si="2"/>
        <v>#NAME?</v>
      </c>
      <c r="W21" s="7"/>
      <c r="X21" s="7" t="s">
        <v>26</v>
      </c>
      <c r="Y21" s="31"/>
      <c r="Z21" s="32"/>
      <c r="AA21" s="33"/>
      <c r="AB21" s="34"/>
      <c r="AC21" s="32"/>
      <c r="AD21" s="32">
        <v>0</v>
      </c>
      <c r="AE21" s="32">
        <v>563546.4878</v>
      </c>
      <c r="AF21" s="32" t="e">
        <f t="array" aca="1" ref="AF21" ca="1">_xludf.XLOOKUP(C21,'PL TOTAL D0'!N:N,'PL TOTAL D0'!O:O)</f>
        <v>#NAME?</v>
      </c>
    </row>
    <row r="22" spans="1:32" ht="15.75" customHeight="1">
      <c r="A22" s="216"/>
      <c r="B22" s="216"/>
      <c r="C22" s="50"/>
      <c r="D22" s="217"/>
      <c r="E22" s="217"/>
      <c r="F22" s="124"/>
      <c r="G22" s="124"/>
      <c r="H22" s="218"/>
      <c r="I22" s="219"/>
      <c r="J22" s="218"/>
      <c r="K22" s="220"/>
      <c r="L22" s="220"/>
      <c r="M22" s="124"/>
      <c r="N22" s="221"/>
      <c r="O22" s="221"/>
      <c r="P22" s="222"/>
      <c r="Q22" s="85"/>
      <c r="R22" s="85"/>
      <c r="S22" s="124"/>
      <c r="T22" s="124"/>
      <c r="U22" s="124"/>
      <c r="V22" s="124"/>
      <c r="W22" s="220"/>
      <c r="X22" s="220"/>
      <c r="Y22" s="220"/>
      <c r="Z22" s="223"/>
      <c r="AA22" s="223"/>
      <c r="AB22" s="223"/>
      <c r="AC22" s="224"/>
      <c r="AD22" s="224"/>
      <c r="AE22" s="224"/>
      <c r="AF22" s="224"/>
    </row>
    <row r="23" spans="1:32" ht="15.75" customHeight="1">
      <c r="A23" s="216"/>
      <c r="B23" s="216"/>
      <c r="C23" s="50"/>
      <c r="D23" s="217"/>
      <c r="E23" s="217"/>
      <c r="F23" s="124"/>
      <c r="G23" s="124"/>
      <c r="H23" s="218"/>
      <c r="I23" s="219"/>
      <c r="J23" s="218"/>
      <c r="K23" s="220"/>
      <c r="L23" s="220"/>
      <c r="M23" s="124"/>
      <c r="N23" s="221"/>
      <c r="O23" s="221"/>
      <c r="P23" s="222"/>
      <c r="Q23" s="85"/>
      <c r="R23" s="85"/>
      <c r="S23" s="124"/>
      <c r="T23" s="124"/>
      <c r="U23" s="124"/>
      <c r="V23" s="124"/>
      <c r="W23" s="220"/>
      <c r="X23" s="220"/>
      <c r="Y23" s="220"/>
      <c r="Z23" s="223"/>
      <c r="AA23" s="223"/>
      <c r="AB23" s="223"/>
      <c r="AC23" s="224"/>
      <c r="AD23" s="224"/>
      <c r="AE23" s="224"/>
      <c r="AF23" s="224"/>
    </row>
    <row r="24" spans="1:32" ht="15.75" customHeight="1">
      <c r="A24" s="225"/>
      <c r="B24" s="226" t="s">
        <v>3114</v>
      </c>
      <c r="C24" s="227">
        <f>COUNTIF(H:H,"Ativo")</f>
        <v>16</v>
      </c>
      <c r="D24" s="152"/>
      <c r="E24" s="124"/>
      <c r="F24" s="124"/>
      <c r="G24" s="124"/>
      <c r="H24" s="124"/>
      <c r="I24" s="228"/>
      <c r="J24" s="124"/>
      <c r="K24" s="220"/>
      <c r="L24" s="220"/>
      <c r="M24" s="124"/>
      <c r="N24" s="221"/>
      <c r="O24" s="221"/>
      <c r="P24" s="222"/>
      <c r="Q24" s="85"/>
      <c r="R24" s="85"/>
      <c r="S24" s="124"/>
      <c r="T24" s="152"/>
      <c r="U24" s="152"/>
      <c r="V24" s="124"/>
      <c r="W24" s="220"/>
      <c r="X24" s="220"/>
      <c r="Y24" s="220"/>
      <c r="Z24" s="223"/>
      <c r="AA24" s="223"/>
      <c r="AB24" s="223"/>
      <c r="AC24" s="229">
        <f t="shared" ref="AC24:AF24" si="3">SUM(AC3:AC23)</f>
        <v>6723922.6899999995</v>
      </c>
      <c r="AD24" s="229">
        <f t="shared" si="3"/>
        <v>10033640.481699999</v>
      </c>
      <c r="AE24" s="229">
        <f t="shared" si="3"/>
        <v>15733286.060199998</v>
      </c>
      <c r="AF24" s="229" t="e">
        <f t="shared" ca="1" si="3"/>
        <v>#NAME?</v>
      </c>
    </row>
    <row r="25" spans="1:32" ht="15.75" customHeight="1">
      <c r="A25" s="230"/>
      <c r="B25" s="231" t="s">
        <v>3115</v>
      </c>
      <c r="C25" s="232">
        <f>COUNTIF(H:H,"Inativo")</f>
        <v>2</v>
      </c>
      <c r="D25" s="152"/>
      <c r="E25" s="218"/>
      <c r="F25" s="218"/>
      <c r="G25" s="218"/>
      <c r="H25" s="217"/>
      <c r="I25" s="233"/>
      <c r="J25" s="217"/>
      <c r="K25" s="234"/>
      <c r="L25" s="235"/>
      <c r="M25" s="217"/>
      <c r="N25" s="221"/>
      <c r="O25" s="221"/>
      <c r="P25" s="222"/>
      <c r="Q25" s="85"/>
      <c r="R25" s="85"/>
      <c r="S25" s="124"/>
      <c r="T25" s="152"/>
      <c r="U25" s="152"/>
      <c r="V25" s="124"/>
      <c r="W25" s="235"/>
      <c r="X25" s="235"/>
      <c r="Y25" s="235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30"/>
      <c r="B26" s="231" t="s">
        <v>3116</v>
      </c>
      <c r="C26" s="232">
        <f>COUNTIF(H:H,"Encerrado")</f>
        <v>0</v>
      </c>
      <c r="D26" s="152"/>
      <c r="E26" s="218"/>
      <c r="F26" s="218"/>
      <c r="G26" s="218"/>
      <c r="H26" s="217"/>
      <c r="I26" s="233"/>
      <c r="J26" s="217"/>
      <c r="K26" s="234"/>
      <c r="L26" s="235"/>
      <c r="M26" s="217"/>
      <c r="N26" s="221"/>
      <c r="O26" s="221"/>
      <c r="P26" s="222"/>
      <c r="Q26" s="85"/>
      <c r="R26" s="85"/>
      <c r="S26" s="124"/>
      <c r="T26" s="152"/>
      <c r="U26" s="152"/>
      <c r="V26" s="124"/>
      <c r="W26" s="235"/>
      <c r="X26" s="235"/>
      <c r="Y26" s="235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6"/>
      <c r="B27" s="237" t="s">
        <v>3117</v>
      </c>
      <c r="C27" s="238">
        <f>COUNTIF(H:H,"Pode Operar")</f>
        <v>1</v>
      </c>
      <c r="D27" s="152"/>
      <c r="E27" s="218"/>
      <c r="F27" s="218"/>
      <c r="G27" s="218"/>
      <c r="H27" s="217"/>
      <c r="I27" s="233"/>
      <c r="J27" s="217"/>
      <c r="K27" s="234"/>
      <c r="L27" s="235"/>
      <c r="M27" s="217"/>
      <c r="N27" s="221"/>
      <c r="O27" s="221"/>
      <c r="P27" s="222"/>
      <c r="Q27" s="85"/>
      <c r="R27" s="85"/>
      <c r="S27" s="124"/>
      <c r="T27" s="152"/>
      <c r="U27" s="152"/>
      <c r="V27" s="124"/>
      <c r="W27" s="235"/>
      <c r="X27" s="235"/>
      <c r="Y27" s="235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5"/>
      <c r="R37" s="85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  <row r="38" spans="1:32" ht="15.75" customHeight="1">
      <c r="A38" s="239"/>
      <c r="B38" s="239"/>
      <c r="C38" s="240"/>
      <c r="D38" s="218"/>
      <c r="E38" s="218"/>
      <c r="F38" s="241"/>
      <c r="G38" s="241"/>
      <c r="H38" s="217"/>
      <c r="I38" s="233"/>
      <c r="J38" s="217"/>
      <c r="K38" s="234"/>
      <c r="L38" s="220"/>
      <c r="M38" s="124"/>
      <c r="N38" s="221"/>
      <c r="O38" s="221"/>
      <c r="P38" s="222"/>
      <c r="Q38" s="85"/>
      <c r="R38" s="85"/>
      <c r="S38" s="124"/>
      <c r="T38" s="242"/>
      <c r="U38" s="124"/>
      <c r="V38" s="124"/>
      <c r="W38" s="220"/>
      <c r="X38" s="220"/>
      <c r="Y38" s="220"/>
      <c r="Z38" s="223"/>
      <c r="AA38" s="223"/>
      <c r="AB38" s="223"/>
      <c r="AC38" s="224"/>
      <c r="AD38" s="224"/>
      <c r="AE38" s="224"/>
      <c r="AF38" s="224"/>
    </row>
  </sheetData>
  <customSheetViews>
    <customSheetView guid="{218AF465-F71F-447A-8B9A-F2163558179A}" filter="1" showAutoFilter="1">
      <pageMargins left="0.511811024" right="0.511811024" top="0.78740157499999996" bottom="0.78740157499999996" header="0.31496062000000002" footer="0.31496062000000002"/>
      <autoFilter ref="B2:AB23" xr:uid="{522A7933-5526-4DD3-BFB7-203C6561099C}"/>
    </customSheetView>
    <customSheetView guid="{62332A78-CE45-4EA0-BCCD-0FE33DB70A3C}" filter="1" showAutoFilter="1">
      <pageMargins left="0.511811024" right="0.511811024" top="0.78740157499999996" bottom="0.78740157499999996" header="0.31496062000000002" footer="0.31496062000000002"/>
      <autoFilter ref="B2:AB23" xr:uid="{F937805C-73CB-4E31-8189-3A9097089AD9}"/>
    </customSheetView>
    <customSheetView guid="{1C12459A-941F-416A-A5D2-5DDD92AB9EE1}" filter="1" showAutoFilter="1">
      <pageMargins left="0.511811024" right="0.511811024" top="0.78740157499999996" bottom="0.78740157499999996" header="0.31496062000000002" footer="0.31496062000000002"/>
      <autoFilter ref="A1:AB21" xr:uid="{14DB3907-8AC0-471A-B9B3-AB7DE83DAB3E}"/>
    </customSheetView>
    <customSheetView guid="{CADEA7B4-65F5-45D3-82C7-4BA3C54D41E0}" filter="1" showAutoFilter="1">
      <pageMargins left="0.511811024" right="0.511811024" top="0.78740157499999996" bottom="0.78740157499999996" header="0.31496062000000002" footer="0.31496062000000002"/>
      <autoFilter ref="A1:AB21" xr:uid="{8B932C89-EA8E-4021-8925-3775C2F6ED9C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ACF072B-C0B7-4FB2-9E3C-AF75BABDE60E}" filter="1" showAutoFilter="1">
      <pageMargins left="0.511811024" right="0.511811024" top="0.78740157499999996" bottom="0.78740157499999996" header="0.31496062000000002" footer="0.31496062000000002"/>
      <autoFilter ref="A2:AB23" xr:uid="{5DB6401C-11C3-4774-8295-8785F9346184}">
        <filterColumn colId="3">
          <filters blank="1">
            <filter val="Bluemetrix (MI)"/>
            <filter val="VcInvest"/>
          </filters>
        </filterColumn>
      </autoFilter>
    </customSheetView>
    <customSheetView guid="{85B642FE-2BE2-479C-8AE2-CBD962E53C98}" filter="1" showAutoFilter="1">
      <pageMargins left="0.511811024" right="0.511811024" top="0.78740157499999996" bottom="0.78740157499999996" header="0.31496062000000002" footer="0.31496062000000002"/>
      <autoFilter ref="A1:AB21" xr:uid="{35D750BE-C00D-4257-9581-E4E890F97E2F}"/>
    </customSheetView>
    <customSheetView guid="{17D33928-587D-4132-A09B-DDA3828406B1}" filter="1" showAutoFilter="1">
      <pageMargins left="0.511811024" right="0.511811024" top="0.78740157499999996" bottom="0.78740157499999996" header="0.31496062000000002" footer="0.31496062000000002"/>
      <autoFilter ref="B2:AB23" xr:uid="{E4616EA1-3520-4E25-969B-7EDA677C680C}"/>
    </customSheetView>
    <customSheetView guid="{6B3D0970-088E-4C47-96DE-235F5F569A72}" filter="1" showAutoFilter="1">
      <pageMargins left="0.511811024" right="0.511811024" top="0.78740157499999996" bottom="0.78740157499999996" header="0.31496062000000002" footer="0.31496062000000002"/>
      <autoFilter ref="A1:AB21" xr:uid="{3B71B361-BDC0-4128-9802-218802C11432}"/>
    </customSheetView>
    <customSheetView guid="{E8B8173E-3FFC-4A13-91D0-65447A7F0BE3}" filter="1" showAutoFilter="1">
      <pageMargins left="0.511811024" right="0.511811024" top="0.78740157499999996" bottom="0.78740157499999996" header="0.31496062000000002" footer="0.31496062000000002"/>
      <autoFilter ref="B2:AB23" xr:uid="{A4A8FB53-9AFA-4308-80DC-CBC484A9FA2B}"/>
    </customSheetView>
    <customSheetView guid="{E3DBE07D-C39B-46A6-9E5C-0F347C5636A4}" filter="1" showAutoFilter="1">
      <pageMargins left="0.511811024" right="0.511811024" top="0.78740157499999996" bottom="0.78740157499999996" header="0.31496062000000002" footer="0.31496062000000002"/>
      <autoFilter ref="A2:AB21" xr:uid="{EC8429D5-75CE-438B-B8AF-A389A174BF7F}">
        <filterColumn colId="7">
          <filters>
            <filter val="Inativo"/>
          </filters>
        </filterColumn>
      </autoFilter>
    </customSheetView>
    <customSheetView guid="{C296E608-1730-4326-8BB9-61243AAAFF0C}" filter="1" showAutoFilter="1">
      <pageMargins left="0.511811024" right="0.511811024" top="0.78740157499999996" bottom="0.78740157499999996" header="0.31496062000000002" footer="0.31496062000000002"/>
      <autoFilter ref="M2:M28" xr:uid="{C3494920-4392-4576-8FB2-9EA14382A915}">
        <filterColumn colId="0">
          <filters>
            <filter val="MULT PRIV/ COADM"/>
          </filters>
        </filterColumn>
      </autoFilter>
    </customSheetView>
    <customSheetView guid="{FC886A6B-1845-462E-8B00-2818F985AE65}" filter="1" showAutoFilter="1">
      <pageMargins left="0.511811024" right="0.511811024" top="0.78740157499999996" bottom="0.78740157499999996" header="0.31496062000000002" footer="0.31496062000000002"/>
      <autoFilter ref="A1:AB23" xr:uid="{A9983538-45DE-4869-9FF2-DE66C8A6B23E}">
        <filterColumn colId="12">
          <filters blank="1">
            <filter val="EQT"/>
            <filter val="MULT PRIV/ COADM"/>
          </filters>
        </filterColumn>
      </autoFilter>
    </customSheetView>
    <customSheetView guid="{E5CD6299-3CA2-47FF-B73A-81E781EFAE1B}" filter="1" showAutoFilter="1">
      <pageMargins left="0.511811024" right="0.511811024" top="0.78740157499999996" bottom="0.78740157499999996" header="0.31496062000000002" footer="0.31496062000000002"/>
      <autoFilter ref="A1:AB23" xr:uid="{445A6EC6-48B7-4B2F-9C52-AA0446619CCC}"/>
    </customSheetView>
    <customSheetView guid="{484B42CD-BCFC-4E8D-8DAF-326F00931E45}" filter="1" showAutoFilter="1">
      <pageMargins left="0.511811024" right="0.511811024" top="0.78740157499999996" bottom="0.78740157499999996" header="0.31496062000000002" footer="0.31496062000000002"/>
      <autoFilter ref="A1:AB21" xr:uid="{799BDE50-9488-456C-BCDC-7BAD26F56B6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63AE338-8562-4B66-A53E-EE4B03D347AD}" filter="1" showAutoFilter="1">
      <pageMargins left="0.511811024" right="0.511811024" top="0.78740157499999996" bottom="0.78740157499999996" header="0.31496062000000002" footer="0.31496062000000002"/>
      <autoFilter ref="K2:K28" xr:uid="{4C44D1B1-A1EC-47A7-B2F2-90A6C63DEC8D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A4F6B0B-62B7-4808-89C6-4916F27897A4}" filter="1" showAutoFilter="1">
      <pageMargins left="0.511811024" right="0.511811024" top="0.78740157499999996" bottom="0.78740157499999996" header="0.31496062000000002" footer="0.31496062000000002"/>
      <autoFilter ref="A2:AB21" xr:uid="{EEDEA4D8-4011-45C0-BB2F-C2C854D96088}">
        <filterColumn colId="4">
          <filters>
            <filter val="SUL"/>
          </filters>
        </filterColumn>
      </autoFilter>
    </customSheetView>
    <customSheetView guid="{8731C614-46CD-488D-A4AE-1D72C2C5E49F}" filter="1" showAutoFilter="1">
      <pageMargins left="0.511811024" right="0.511811024" top="0.78740157499999996" bottom="0.78740157499999996" header="0.31496062000000002" footer="0.31496062000000002"/>
      <autoFilter ref="D2:AB28" xr:uid="{C3D68498-A1C0-4627-A208-107129001880}"/>
    </customSheetView>
    <customSheetView guid="{FC89777B-BE43-49F7-B65A-75E75F9408D5}" filter="1" showAutoFilter="1">
      <pageMargins left="0.511811024" right="0.511811024" top="0.78740157499999996" bottom="0.78740157499999996" header="0.31496062000000002" footer="0.31496062000000002"/>
      <autoFilter ref="A1:AB21" xr:uid="{9AA21FD4-B762-4A33-BA78-FCB89760ECCC}"/>
    </customSheetView>
    <customSheetView guid="{AC1F4028-7F65-4CEF-B60D-BDD28AFEB6D5}" filter="1" showAutoFilter="1">
      <pageMargins left="0.511811024" right="0.511811024" top="0.78740157499999996" bottom="0.78740157499999996" header="0.31496062000000002" footer="0.31496062000000002"/>
      <autoFilter ref="A2:AB21" xr:uid="{C1CD3F07-5863-4979-8B6A-5BAF2E3985D0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02FBDA9F-9114-40DA-B294-5B645BC3B094}" filter="1" showAutoFilter="1">
      <pageMargins left="0.511811024" right="0.511811024" top="0.78740157499999996" bottom="0.78740157499999996" header="0.31496062000000002" footer="0.31496062000000002"/>
      <autoFilter ref="A2:AB21" xr:uid="{F600890F-9FCB-42C9-AB4F-7861750DFF48}">
        <filterColumn colId="12">
          <filters>
            <filter val="MULT PRIV/ COADM"/>
            <filter val="INC"/>
          </filters>
        </filterColumn>
      </autoFilter>
    </customSheetView>
    <customSheetView guid="{0F255691-7E98-42D5-95BD-221F2AB11DB3}" filter="1" showAutoFilter="1">
      <pageMargins left="0.511811024" right="0.511811024" top="0.78740157499999996" bottom="0.78740157499999996" header="0.31496062000000002" footer="0.31496062000000002"/>
      <autoFilter ref="A1:AB21" xr:uid="{E56853EA-41FE-4F65-9F93-0FAB2AB6E8AB}"/>
    </customSheetView>
    <customSheetView guid="{3CE8C91C-3895-4616-B412-A6C625968522}" filter="1" showAutoFilter="1">
      <pageMargins left="0.511811024" right="0.511811024" top="0.78740157499999996" bottom="0.78740157499999996" header="0.31496062000000002" footer="0.31496062000000002"/>
      <autoFilter ref="D2:AB28" xr:uid="{81D61115-138A-4D05-BF88-85B0514624BF}"/>
    </customSheetView>
    <customSheetView guid="{0E08E817-080C-40F6-AE0B-3D8CE3BDE893}" filter="1" showAutoFilter="1">
      <pageMargins left="0.511811024" right="0.511811024" top="0.78740157499999996" bottom="0.78740157499999996" header="0.31496062000000002" footer="0.31496062000000002"/>
      <autoFilter ref="A1:AB23" xr:uid="{E9BAD899-45E4-461F-A362-BF33F1EE6FE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829DCF0C-86D9-45E3-84CE-FEE5C3B9A60E}" filter="1" showAutoFilter="1">
      <pageMargins left="0.511811024" right="0.511811024" top="0.78740157499999996" bottom="0.78740157499999996" header="0.31496062000000002" footer="0.31496062000000002"/>
      <autoFilter ref="D2:F28" xr:uid="{F72B5602-615E-4C8F-99FC-5B630D56E598}"/>
    </customSheetView>
    <customSheetView guid="{8FBE5ED9-4702-449F-B071-C363CF59A6F7}" filter="1" showAutoFilter="1">
      <pageMargins left="0.511811024" right="0.511811024" top="0.78740157499999996" bottom="0.78740157499999996" header="0.31496062000000002" footer="0.31496062000000002"/>
      <autoFilter ref="A1:AB28" xr:uid="{B08BE31A-83A0-4C04-AA55-B59AEFD4DB10}"/>
    </customSheetView>
    <customSheetView guid="{38A4F8BD-C81C-4B66-A774-3A61BF326BE2}" filter="1" showAutoFilter="1">
      <pageMargins left="0.511811024" right="0.511811024" top="0.78740157499999996" bottom="0.78740157499999996" header="0.31496062000000002" footer="0.31496062000000002"/>
      <autoFilter ref="A1:AB21" xr:uid="{435244D5-AA1D-498F-B30F-A5455F910C0D}">
        <filterColumn colId="7">
          <filters>
            <filter val="Pode Operar"/>
          </filters>
        </filterColumn>
      </autoFilter>
    </customSheetView>
    <customSheetView guid="{C49A8B15-D357-4381-AF02-BBE585517C7A}" filter="1" showAutoFilter="1">
      <pageMargins left="0.511811024" right="0.511811024" top="0.78740157499999996" bottom="0.78740157499999996" header="0.31496062000000002" footer="0.31496062000000002"/>
      <autoFilter ref="A1:AB28" xr:uid="{A227EFF5-C604-46EC-BCEA-C909530532C4}"/>
    </customSheetView>
    <customSheetView guid="{7C4E7CE6-B0B9-4E23-A27D-9288858A35B9}" filter="1" showAutoFilter="1">
      <pageMargins left="0.511811024" right="0.511811024" top="0.78740157499999996" bottom="0.78740157499999996" header="0.31496062000000002" footer="0.31496062000000002"/>
      <autoFilter ref="B2:AB23" xr:uid="{A8F71C5D-338A-4921-B0F4-BDCDF7F3EE15}"/>
    </customSheetView>
    <customSheetView guid="{14F1AC46-5023-4663-9DE5-AAFB608E88AA}" filter="1" showAutoFilter="1">
      <pageMargins left="0.511811024" right="0.511811024" top="0.78740157499999996" bottom="0.78740157499999996" header="0.31496062000000002" footer="0.31496062000000002"/>
      <autoFilter ref="A1:AB23" xr:uid="{95E43202-D597-49AC-89A8-F876A0717A41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3B133602-25D5-4961-88D8-5818785BC6C2}" filter="1" showAutoFilter="1">
      <pageMargins left="0.511811024" right="0.511811024" top="0.78740157499999996" bottom="0.78740157499999996" header="0.31496062000000002" footer="0.31496062000000002"/>
      <autoFilter ref="A1:AB21" xr:uid="{17431295-E322-45FA-BAF2-BFDF2AF1204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K2:L28" xr:uid="{4895D848-6232-4722-BC9F-FF6D1F59319D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EFD1A53-1A0F-4301-8575-3BC4DE6CE333}" filter="1" showAutoFilter="1">
      <pageMargins left="0.511811024" right="0.511811024" top="0.78740157499999996" bottom="0.78740157499999996" header="0.31496062000000002" footer="0.31496062000000002"/>
      <autoFilter ref="A2:AB21" xr:uid="{36609726-370B-4B03-8C77-CEA5E2A3DB22}">
        <filterColumn colId="7">
          <filters>
            <filter val="Pode Operar"/>
          </filters>
        </filterColumn>
      </autoFilter>
    </customSheetView>
    <customSheetView guid="{DF81FCBD-8565-4733-A664-A386002DE377}" filter="1" showAutoFilter="1">
      <pageMargins left="0.511811024" right="0.511811024" top="0.78740157499999996" bottom="0.78740157499999996" header="0.31496062000000002" footer="0.31496062000000002"/>
      <autoFilter ref="K2:K28" xr:uid="{8143EE4E-2A73-4E6B-B2AC-FA474A27153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443B29E-4A27-4FCC-B9E4-46FE25F4C4F3}" filter="1" showAutoFilter="1">
      <pageMargins left="0.511811024" right="0.511811024" top="0.78740157499999996" bottom="0.78740157499999996" header="0.31496062000000002" footer="0.31496062000000002"/>
      <autoFilter ref="A1:AB23" xr:uid="{FF449503-0583-485C-9A67-46BFC47D96B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230CB64-B15A-4143-AAE3-2223B8DD6A3E}" filter="1" showAutoFilter="1">
      <pageMargins left="0.511811024" right="0.511811024" top="0.78740157499999996" bottom="0.78740157499999996" header="0.31496062000000002" footer="0.31496062000000002"/>
      <autoFilter ref="B2:AB23" xr:uid="{0A15F756-FDF5-4415-BB0F-BEB41E412747}"/>
    </customSheetView>
    <customSheetView guid="{018BE424-0222-47A5-A17D-52D768ACCB23}" filter="1" showAutoFilter="1">
      <pageMargins left="0.511811024" right="0.511811024" top="0.78740157499999996" bottom="0.78740157499999996" header="0.31496062000000002" footer="0.31496062000000002"/>
      <autoFilter ref="F2:F28" xr:uid="{778A9C59-8246-414D-ACB9-DFB7763DA576}"/>
    </customSheetView>
    <customSheetView guid="{874E7D6F-AF27-4814-BD9D-D01C579DF874}" filter="1" showAutoFilter="1">
      <pageMargins left="0.511811024" right="0.511811024" top="0.78740157499999996" bottom="0.78740157499999996" header="0.31496062000000002" footer="0.31496062000000002"/>
      <autoFilter ref="A1:AB23" xr:uid="{22BE2CF0-EA00-4649-BB2D-3217766EF94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84B5931-CEB8-47F0-ADFB-5DDD969E1612}" filter="1" showAutoFilter="1">
      <pageMargins left="0.511811024" right="0.511811024" top="0.78740157499999996" bottom="0.78740157499999996" header="0.31496062000000002" footer="0.31496062000000002"/>
      <autoFilter ref="A1:AB21" xr:uid="{FB182297-DE03-4B43-83B7-B87F8DD07BA5}">
        <filterColumn colId="17">
          <filters>
            <filter val="Observações Backoffice"/>
          </filters>
        </filterColumn>
      </autoFilter>
    </customSheetView>
    <customSheetView guid="{4444AF30-25D3-4324-8777-E91207FA5BF9}" filter="1" showAutoFilter="1">
      <pageMargins left="0.511811024" right="0.511811024" top="0.78740157499999996" bottom="0.78740157499999996" header="0.31496062000000002" footer="0.31496062000000002"/>
      <autoFilter ref="A1:AB21" xr:uid="{CCE4E4B5-2A21-41E4-BED7-94DA8F76866F}"/>
    </customSheetView>
    <customSheetView guid="{45708273-2852-4EAF-B465-E9133FEC13BB}" filter="1" showAutoFilter="1">
      <pageMargins left="0.511811024" right="0.511811024" top="0.78740157499999996" bottom="0.78740157499999996" header="0.31496062000000002" footer="0.31496062000000002"/>
      <autoFilter ref="A1:AB21" xr:uid="{D4898C06-1629-4150-A2D2-82AD90950A82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5DDB3F11-467D-4959-B2DA-1A02A0BD9DFD}" filter="1" showAutoFilter="1">
      <pageMargins left="0.511811024" right="0.511811024" top="0.78740157499999996" bottom="0.78740157499999996" header="0.31496062000000002" footer="0.31496062000000002"/>
      <autoFilter ref="B2:AB23" xr:uid="{D4852720-981C-4F93-BB6D-A12AE7ACB9B4}"/>
    </customSheetView>
    <customSheetView guid="{97EF0532-D4EB-440E-B3A3-8C2FFE30FBB2}" filter="1" showAutoFilter="1">
      <pageMargins left="0.511811024" right="0.511811024" top="0.78740157499999996" bottom="0.78740157499999996" header="0.31496062000000002" footer="0.31496062000000002"/>
      <autoFilter ref="A2:AB21" xr:uid="{0D8B3B70-D184-45E4-849C-E5F251E70045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07374E89-84A8-4487-8D8E-908D3DAA563A}" filter="1" showAutoFilter="1">
      <pageMargins left="0.511811024" right="0.511811024" top="0.78740157499999996" bottom="0.78740157499999996" header="0.31496062000000002" footer="0.31496062000000002"/>
      <autoFilter ref="A1:AB28" xr:uid="{DA001C3D-069B-44C2-88E6-143E1AA051CD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D40A03EC-BCE9-4F52-8297-6B14C3938185}" filter="1" showAutoFilter="1">
      <pageMargins left="0.511811024" right="0.511811024" top="0.78740157499999996" bottom="0.78740157499999996" header="0.31496062000000002" footer="0.31496062000000002"/>
      <autoFilter ref="B2:AB23" xr:uid="{3AB1B17B-6AF5-4EF7-B8F1-99C17D5C28AC}"/>
    </customSheetView>
    <customSheetView guid="{129AE9E6-C2B5-49D3-9120-C35D3E68AB94}" filter="1" showAutoFilter="1">
      <pageMargins left="0.511811024" right="0.511811024" top="0.78740157499999996" bottom="0.78740157499999996" header="0.31496062000000002" footer="0.31496062000000002"/>
      <autoFilter ref="A1:AB23" xr:uid="{F28DBA8C-4FF7-4B97-9149-55F37B62A0A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9E3D84B-DDB3-4AF9-876C-19A96F377192}" filter="1" showAutoFilter="1">
      <pageMargins left="0.511811024" right="0.511811024" top="0.78740157499999996" bottom="0.78740157499999996" header="0.31496062000000002" footer="0.31496062000000002"/>
      <autoFilter ref="A1:AB21" xr:uid="{3634F9D8-9E0B-4B0B-8D8B-A6F0AF9C8F49}"/>
    </customSheetView>
    <customSheetView guid="{96ADE6A7-73D0-4C0E-8E01-6AEC4EE6CA89}" filter="1" showAutoFilter="1">
      <pageMargins left="0.511811024" right="0.511811024" top="0.78740157499999996" bottom="0.78740157499999996" header="0.31496062000000002" footer="0.31496062000000002"/>
      <autoFilter ref="B2:AB23" xr:uid="{3F614A74-E395-413F-A85B-9A471488D15D}"/>
    </customSheetView>
    <customSheetView guid="{AF97468A-F0AA-464C-B6C7-431D5D99181C}" filter="1" showAutoFilter="1">
      <pageMargins left="0.511811024" right="0.511811024" top="0.78740157499999996" bottom="0.78740157499999996" header="0.31496062000000002" footer="0.31496062000000002"/>
      <autoFilter ref="A1:AB21" xr:uid="{D9D83E2C-F374-4092-9523-70AC82B9560E}">
        <filterColumn colId="12">
          <filters>
            <filter val="MULT PRIV/ COADM"/>
          </filters>
        </filterColumn>
      </autoFilter>
    </customSheetView>
    <customSheetView guid="{1409CA99-73A7-4754-9726-4F2CEC1C8C2B}" filter="1" showAutoFilter="1">
      <pageMargins left="0.511811024" right="0.511811024" top="0.78740157499999996" bottom="0.78740157499999996" header="0.31496062000000002" footer="0.31496062000000002"/>
      <autoFilter ref="A1:AB21" xr:uid="{B726CBEE-F63E-4755-A250-45BB676CAB32}">
        <filterColumn colId="7">
          <filters>
            <filter val="Status"/>
            <filter val="Pode Operar"/>
          </filters>
        </filterColumn>
      </autoFilter>
    </customSheetView>
    <customSheetView guid="{86E52856-E3ED-4357-B79F-9C673CDDFD93}" filter="1" showAutoFilter="1">
      <pageMargins left="0.511811024" right="0.511811024" top="0.78740157499999996" bottom="0.78740157499999996" header="0.31496062000000002" footer="0.31496062000000002"/>
      <autoFilter ref="A1:AB23" xr:uid="{7C636FA2-5E9D-4181-A909-DCDEB9FD1731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EB487A47-4534-4C6A-A535-0C74627821CC}" filter="1" showAutoFilter="1">
      <pageMargins left="0.511811024" right="0.511811024" top="0.78740157499999996" bottom="0.78740157499999996" header="0.31496062000000002" footer="0.31496062000000002"/>
      <autoFilter ref="A2:AB21" xr:uid="{D56CA1B1-9232-4E85-B5D7-9BBE40A331E6}">
        <filterColumn colId="12">
          <filters>
            <filter val="MULT PRIV/ COADM"/>
          </filters>
        </filterColumn>
      </autoFilter>
    </customSheetView>
    <customSheetView guid="{037BE77E-73DE-48D5-B8AF-B1DA115F6A3E}" filter="1" showAutoFilter="1">
      <pageMargins left="0.511811024" right="0.511811024" top="0.78740157499999996" bottom="0.78740157499999996" header="0.31496062000000002" footer="0.31496062000000002"/>
      <autoFilter ref="B2:AB23" xr:uid="{0976CEB9-B78F-4B60-88FF-AED000A6F3A5}"/>
    </customSheetView>
    <customSheetView guid="{02712CA5-9A1A-482F-856C-576E4303D727}" filter="1" showAutoFilter="1">
      <pageMargins left="0.511811024" right="0.511811024" top="0.78740157499999996" bottom="0.78740157499999996" header="0.31496062000000002" footer="0.31496062000000002"/>
      <autoFilter ref="B2:AB23" xr:uid="{A9A37E9E-DB48-4719-8FE3-4B16536515CA}"/>
    </customSheetView>
    <customSheetView guid="{278CEEA0-8E23-41DA-9EEA-95D8ED7B58DD}" filter="1" showAutoFilter="1">
      <pageMargins left="0.511811024" right="0.511811024" top="0.78740157499999996" bottom="0.78740157499999996" header="0.31496062000000002" footer="0.31496062000000002"/>
      <autoFilter ref="A1:AB23" xr:uid="{45401FF7-ACBD-4EF8-B460-9F77A05D2AAA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BB2C73DA-0F8F-4294-80B5-1C9262134889}" filter="1" showAutoFilter="1">
      <pageMargins left="0.511811024" right="0.511811024" top="0.78740157499999996" bottom="0.78740157499999996" header="0.31496062000000002" footer="0.31496062000000002"/>
      <autoFilter ref="F2:F28" xr:uid="{BF9A474C-0F75-4FB9-8856-24002E88D3E8}"/>
    </customSheetView>
    <customSheetView guid="{EC25A1BD-0043-4C5E-90B2-7F25569B9E4F}" filter="1" showAutoFilter="1">
      <pageMargins left="0.511811024" right="0.511811024" top="0.78740157499999996" bottom="0.78740157499999996" header="0.31496062000000002" footer="0.31496062000000002"/>
      <autoFilter ref="F2:F28" xr:uid="{5E84F755-E6B0-4B5C-9FDE-CA7E62E416C0}"/>
    </customSheetView>
    <customSheetView guid="{53699A90-9CD3-482F-BA07-188EA6EDD719}" filter="1" showAutoFilter="1">
      <pageMargins left="0.511811024" right="0.511811024" top="0.78740157499999996" bottom="0.78740157499999996" header="0.31496062000000002" footer="0.31496062000000002"/>
      <autoFilter ref="A1:F21" xr:uid="{4460B64C-B2AF-4CB4-BA28-9EAA4E74C9A6}"/>
    </customSheetView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B2:AB23" xr:uid="{24B6F299-42CC-4907-BCD1-F082C856502E}">
        <filterColumn colId="6">
          <filters blank="1">
            <filter val="Ativo"/>
            <filter val="Inativo"/>
          </filters>
        </filterColumn>
      </autoFilter>
    </customSheetView>
    <customSheetView guid="{143BA566-6B0F-4784-A38A-885897DF825F}" filter="1" showAutoFilter="1">
      <pageMargins left="0.511811024" right="0.511811024" top="0.78740157499999996" bottom="0.78740157499999996" header="0.31496062000000002" footer="0.31496062000000002"/>
      <autoFilter ref="A1:AB23" xr:uid="{33AA9B58-491E-464C-AC8F-DBA0752E65BD}">
        <filterColumn colId="7">
          <filters blank="1">
            <filter val="Ativo"/>
          </filters>
        </filterColumn>
      </autoFilter>
    </customSheetView>
    <customSheetView guid="{73806C4D-B483-4613-B286-C28749627AED}" filter="1" showAutoFilter="1">
      <pageMargins left="0.511811024" right="0.511811024" top="0.78740157499999996" bottom="0.78740157499999996" header="0.31496062000000002" footer="0.31496062000000002"/>
      <autoFilter ref="B2:AB23" xr:uid="{65D94AB9-8DBB-4D7E-95F2-FB6C58DD3068}"/>
    </customSheetView>
    <customSheetView guid="{34FD4742-E40B-4A96-8804-BA039C79A666}" filter="1" showAutoFilter="1">
      <pageMargins left="0.511811024" right="0.511811024" top="0.78740157499999996" bottom="0.78740157499999996" header="0.31496062000000002" footer="0.31496062000000002"/>
      <autoFilter ref="D2:E21" xr:uid="{EE910D7D-7EA5-4B09-A9E4-D5529B77DF44}">
        <filterColumn colId="1">
          <filters>
            <filter val="SUL"/>
          </filters>
        </filterColumn>
      </autoFilter>
    </customSheetView>
    <customSheetView guid="{32980D95-9130-4331-8688-F3AE457EB42D}" filter="1" showAutoFilter="1">
      <pageMargins left="0.511811024" right="0.511811024" top="0.78740157499999996" bottom="0.78740157499999996" header="0.31496062000000002" footer="0.31496062000000002"/>
      <autoFilter ref="A1:AB28" xr:uid="{9C3B10F4-A87A-49B4-BC8B-3DC713E5745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B51EEE6-A8BB-4F5C-8708-6A67F2DC0236}" filter="1" showAutoFilter="1">
      <pageMargins left="0.511811024" right="0.511811024" top="0.78740157499999996" bottom="0.78740157499999996" header="0.31496062000000002" footer="0.31496062000000002"/>
      <autoFilter ref="H1:I21" xr:uid="{45689B87-36F6-45EF-B41B-6E69DB7C175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FE714246-990F-4063-93B0-DCF3A24E0F6A}" filter="1" showAutoFilter="1">
      <pageMargins left="0.511811024" right="0.511811024" top="0.78740157499999996" bottom="0.78740157499999996" header="0.31496062000000002" footer="0.31496062000000002"/>
      <autoFilter ref="A1:AB21" xr:uid="{6572E38B-22E9-4BE9-B214-5AC64CD4B1A5}">
        <filterColumn colId="4">
          <filters>
            <filter val="DF"/>
          </filters>
        </filterColumn>
      </autoFilter>
    </customSheetView>
    <customSheetView guid="{FF7291E2-1DB6-4F10-AAF1-0A2CAFB6CDC5}" filter="1" showAutoFilter="1">
      <pageMargins left="0.511811024" right="0.511811024" top="0.78740157499999996" bottom="0.78740157499999996" header="0.31496062000000002" footer="0.31496062000000002"/>
      <autoFilter ref="B2:AB28" xr:uid="{06F0861D-70E8-492B-8870-38D5C26E9C9C}"/>
    </customSheetView>
    <customSheetView guid="{248C7FEE-9894-4EA2-A0D1-E543726C7C87}" filter="1" showAutoFilter="1">
      <pageMargins left="0.511811024" right="0.511811024" top="0.78740157499999996" bottom="0.78740157499999996" header="0.31496062000000002" footer="0.31496062000000002"/>
      <autoFilter ref="B2:AB23" xr:uid="{1D0002C3-CAD6-411A-B62E-45AB1B5B9125}"/>
    </customSheetView>
    <customSheetView guid="{604368AE-17D7-499E-B378-EC67F503AD06}" filter="1" showAutoFilter="1">
      <pageMargins left="0.511811024" right="0.511811024" top="0.78740157499999996" bottom="0.78740157499999996" header="0.31496062000000002" footer="0.31496062000000002"/>
      <autoFilter ref="A1:AB28" xr:uid="{20B1C465-2BC3-461B-915D-86A85313A08B}"/>
    </customSheetView>
    <customSheetView guid="{B821A583-2D20-47B6-AA21-9925B824E471}" filter="1" showAutoFilter="1">
      <pageMargins left="0.511811024" right="0.511811024" top="0.78740157499999996" bottom="0.78740157499999996" header="0.31496062000000002" footer="0.31496062000000002"/>
      <autoFilter ref="A1:AB28" xr:uid="{CAC41CFE-F6D4-46A6-B75F-D347943BF743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B1DC1B43-FD4C-4CD2-8171-E2DC6B331E93}" filter="1" showAutoFilter="1">
      <pageMargins left="0.511811024" right="0.511811024" top="0.78740157499999996" bottom="0.78740157499999996" header="0.31496062000000002" footer="0.31496062000000002"/>
      <autoFilter ref="A1:AB21" xr:uid="{DFF11624-B62F-4206-AE34-F76774471FD8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A2190490-9753-43B5-840B-889EDEE44C5F}" filter="1" showAutoFilter="1">
      <pageMargins left="0.511811024" right="0.511811024" top="0.78740157499999996" bottom="0.78740157499999996" header="0.31496062000000002" footer="0.31496062000000002"/>
      <autoFilter ref="F2:AB28" xr:uid="{8B3CF0F4-D980-422C-9FF4-BCE291A38653}"/>
    </customSheetView>
    <customSheetView guid="{90099463-48E3-4CED-82FC-7FEA00CBAE80}" filter="1" showAutoFilter="1">
      <pageMargins left="0.511811024" right="0.511811024" top="0.78740157499999996" bottom="0.78740157499999996" header="0.31496062000000002" footer="0.31496062000000002"/>
      <autoFilter ref="A2:AB21" xr:uid="{935FC101-149E-482A-9E87-9842BF526169}"/>
    </customSheetView>
    <customSheetView guid="{54EBCA95-84F1-4FF3-BFFA-B65E5E80EC18}" filter="1" showAutoFilter="1">
      <pageMargins left="0.511811024" right="0.511811024" top="0.78740157499999996" bottom="0.78740157499999996" header="0.31496062000000002" footer="0.31496062000000002"/>
      <autoFilter ref="B2:Q23" xr:uid="{57C9A5DF-61D1-4879-A22E-15F518EC4F83}">
        <filterColumn colId="13">
          <filters blank="1">
            <filter val="IBOVESPA"/>
          </filters>
        </filterColumn>
      </autoFilter>
    </customSheetView>
    <customSheetView guid="{5B6ACDC0-2EC8-49FE-B779-C937EE2C62A0}" filter="1" showAutoFilter="1">
      <pageMargins left="0.511811024" right="0.511811024" top="0.78740157499999996" bottom="0.78740157499999996" header="0.31496062000000002" footer="0.31496062000000002"/>
      <autoFilter ref="A1:AB23" xr:uid="{02A5D3B2-7A5C-4B59-AA1F-6EEE2A0734EF}"/>
    </customSheetView>
    <customSheetView guid="{DA15E42E-60A8-4BB8-A2CA-92B5299982CC}" filter="1" showAutoFilter="1">
      <pageMargins left="0.511811024" right="0.511811024" top="0.78740157499999996" bottom="0.78740157499999996" header="0.31496062000000002" footer="0.31496062000000002"/>
      <autoFilter ref="A1:AB21" xr:uid="{57CC1F90-89A1-4D9B-AA87-AA2A01E47122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4F9D72C3-FBAD-4845-86AE-E84FC0F9D4FB}" filter="1" showAutoFilter="1">
      <pageMargins left="0.511811024" right="0.511811024" top="0.78740157499999996" bottom="0.78740157499999996" header="0.31496062000000002" footer="0.31496062000000002"/>
      <autoFilter ref="A2:AB21" xr:uid="{0A6C9D18-E0B2-4A4A-9B8F-8DA320E1AE62}">
        <filterColumn colId="8">
          <filters>
            <filter val="Sem Saldo"/>
          </filters>
        </filterColumn>
      </autoFilter>
    </customSheetView>
    <customSheetView guid="{671FDA54-B5F8-44D0-8730-724C996E192B}" filter="1" showAutoFilter="1">
      <pageMargins left="0.511811024" right="0.511811024" top="0.78740157499999996" bottom="0.78740157499999996" header="0.31496062000000002" footer="0.31496062000000002"/>
      <autoFilter ref="A1:AB21" xr:uid="{0DFD016B-C725-484B-BE54-7A22A65E441E}"/>
    </customSheetView>
    <customSheetView guid="{79A5C37B-3613-4265-A11D-8A68332C601C}" filter="1" showAutoFilter="1">
      <pageMargins left="0.511811024" right="0.511811024" top="0.78740157499999996" bottom="0.78740157499999996" header="0.31496062000000002" footer="0.31496062000000002"/>
      <autoFilter ref="B2:AB23" xr:uid="{9D3E4035-98EA-4DC5-8108-FE6D798815F6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6BAA2FE7-2F16-4B90-8847-6F985277E52B}" filter="1" showAutoFilter="1">
      <pageMargins left="0.511811024" right="0.511811024" top="0.78740157499999996" bottom="0.78740157499999996" header="0.31496062000000002" footer="0.31496062000000002"/>
      <autoFilter ref="A1:AB21" xr:uid="{C2EC17CB-2D9B-4446-BC6A-D636F70FADDC}"/>
    </customSheetView>
    <customSheetView guid="{DC1F6B5B-9933-428F-B9B0-D57B509BD3BC}" filter="1" showAutoFilter="1">
      <pageMargins left="0.511811024" right="0.511811024" top="0.78740157499999996" bottom="0.78740157499999996" header="0.31496062000000002" footer="0.31496062000000002"/>
      <autoFilter ref="A2:AB21" xr:uid="{1DE34973-EB45-46E7-B633-CB08DF106365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B2C0886-424F-4BAE-8BEC-ABB135D8CB5F}" filter="1" showAutoFilter="1">
      <pageMargins left="0.511811024" right="0.511811024" top="0.78740157499999996" bottom="0.78740157499999996" header="0.31496062000000002" footer="0.31496062000000002"/>
      <autoFilter ref="A1:AB21" xr:uid="{F2D34190-87C0-443E-9E9B-7821739D9C48}"/>
    </customSheetView>
    <customSheetView guid="{3ACC9487-810F-4B19-954A-572EF2FE070E}" filter="1" showAutoFilter="1">
      <pageMargins left="0.511811024" right="0.511811024" top="0.78740157499999996" bottom="0.78740157499999996" header="0.31496062000000002" footer="0.31496062000000002"/>
      <autoFilter ref="A1:AB28" xr:uid="{997263A4-FF49-44A4-9E37-8D3711331394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8A729B42-296E-4A4F-8EF3-6905BF4CF69A}" filter="1" showAutoFilter="1">
      <pageMargins left="0.511811024" right="0.511811024" top="0.78740157499999996" bottom="0.78740157499999996" header="0.31496062000000002" footer="0.31496062000000002"/>
      <autoFilter ref="B2:AB23" xr:uid="{2E47F0FB-A10E-4549-8DE4-776E6A305D9C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0570210B-0C5E-46D1-A489-44F48FD8D1DC}" filter="1" showAutoFilter="1">
      <pageMargins left="0.511811024" right="0.511811024" top="0.78740157499999996" bottom="0.78740157499999996" header="0.31496062000000002" footer="0.31496062000000002"/>
      <autoFilter ref="B2:AB23" xr:uid="{E5E3B2EF-B8FF-4B27-98EB-E959F3614EFD}"/>
    </customSheetView>
    <customSheetView guid="{4E1E3BCF-9D27-4C7A-AAB0-1B05CF0D007A}" filter="1" showAutoFilter="1">
      <pageMargins left="0.511811024" right="0.511811024" top="0.78740157499999996" bottom="0.78740157499999996" header="0.31496062000000002" footer="0.31496062000000002"/>
      <autoFilter ref="A2:AB21" xr:uid="{79507070-7F74-4649-859E-4DFCA129775A}"/>
    </customSheetView>
    <customSheetView guid="{A83BC87E-423D-4218-A4EB-48C0C81B3E22}" filter="1" showAutoFilter="1">
      <pageMargins left="0.511811024" right="0.511811024" top="0.78740157499999996" bottom="0.78740157499999996" header="0.31496062000000002" footer="0.31496062000000002"/>
      <autoFilter ref="A1:AB21" xr:uid="{F0411505-C97E-4C62-B166-D1F5F2EE6A28}"/>
    </customSheetView>
    <customSheetView guid="{21569BDB-DE95-45B9-B535-A698CE184FC5}" filter="1" showAutoFilter="1">
      <pageMargins left="0.511811024" right="0.511811024" top="0.78740157499999996" bottom="0.78740157499999996" header="0.31496062000000002" footer="0.31496062000000002"/>
      <autoFilter ref="D2:F28" xr:uid="{E7F75944-7FB2-4769-955E-8E8AC2C30E91}"/>
    </customSheetView>
    <customSheetView guid="{558B0DCD-3221-44C4-BFA8-C3F07B98BA48}" filter="1" showAutoFilter="1">
      <pageMargins left="0.511811024" right="0.511811024" top="0.78740157499999996" bottom="0.78740157499999996" header="0.31496062000000002" footer="0.31496062000000002"/>
      <autoFilter ref="A1:AB23" xr:uid="{7C8BE945-8C8D-4316-831A-8E4BDBC354EC}"/>
    </customSheetView>
    <customSheetView guid="{B31EA1F7-748F-4D7E-8184-E643C3FF6674}" filter="1" showAutoFilter="1">
      <pageMargins left="0.511811024" right="0.511811024" top="0.78740157499999996" bottom="0.78740157499999996" header="0.31496062000000002" footer="0.31496062000000002"/>
      <autoFilter ref="A1:AB21" xr:uid="{10037B27-0829-41CE-9685-A993EA2A21FD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738A0E69-DA7E-4112-BBD5-B86E9875E019}" filter="1" showAutoFilter="1">
      <pageMargins left="0.511811024" right="0.511811024" top="0.78740157499999996" bottom="0.78740157499999996" header="0.31496062000000002" footer="0.31496062000000002"/>
      <autoFilter ref="A1:AB21" xr:uid="{FCEFB472-37AC-43AF-B21F-D97A382009F6}">
        <filterColumn colId="11">
          <filters blank="1">
            <filter val="Data distrato"/>
          </filters>
        </filterColumn>
      </autoFilter>
    </customSheetView>
    <customSheetView guid="{70019C5F-DE88-4909-A64E-0826A72429FE}" filter="1" showAutoFilter="1">
      <pageMargins left="0.511811024" right="0.511811024" top="0.78740157499999996" bottom="0.78740157499999996" header="0.31496062000000002" footer="0.31496062000000002"/>
      <autoFilter ref="D2:F28" xr:uid="{A907D2CE-8F54-422F-8262-4AB70480638E}"/>
    </customSheetView>
    <customSheetView guid="{CB3AC335-9B1A-4122-B386-418C11A2F5ED}" filter="1" showAutoFilter="1">
      <pageMargins left="0.511811024" right="0.511811024" top="0.78740157499999996" bottom="0.78740157499999996" header="0.31496062000000002" footer="0.31496062000000002"/>
      <autoFilter ref="E2:F28" xr:uid="{3B46A074-B8D9-4F7D-9E1B-D5C4987A962B}"/>
    </customSheetView>
    <customSheetView guid="{88D2AAA2-9F9F-4FB9-8073-3986CD2815A1}" filter="1" showAutoFilter="1">
      <pageMargins left="0.511811024" right="0.511811024" top="0.78740157499999996" bottom="0.78740157499999996" header="0.31496062000000002" footer="0.31496062000000002"/>
      <autoFilter ref="A2:AB21" xr:uid="{B83DB8A7-85D5-4D41-B480-850BD255EC1A}"/>
    </customSheetView>
    <customSheetView guid="{7540E04F-892E-45B1-A014-751AEFC7A301}" filter="1" showAutoFilter="1">
      <pageMargins left="0.511811024" right="0.511811024" top="0.78740157499999996" bottom="0.78740157499999996" header="0.31496062000000002" footer="0.31496062000000002"/>
      <autoFilter ref="A2:AB21" xr:uid="{AD1F5A40-6398-44AA-B651-2D4867A3F772}">
        <filterColumn colId="7">
          <filters>
            <filter val="Ativo"/>
          </filters>
        </filterColumn>
      </autoFilter>
    </customSheetView>
    <customSheetView guid="{8C342E44-71DA-41C8-8D81-D4D0C97C67E4}" filter="1" showAutoFilter="1">
      <pageMargins left="0.511811024" right="0.511811024" top="0.78740157499999996" bottom="0.78740157499999996" header="0.31496062000000002" footer="0.31496062000000002"/>
      <autoFilter ref="A1:AF23" xr:uid="{6250481E-0CAF-49C4-802E-8DC44B8483B9}"/>
    </customSheetView>
    <customSheetView guid="{1C2763A5-EE68-4558-8C83-FB7D89B08C28}" filter="1" showAutoFilter="1">
      <pageMargins left="0.511811024" right="0.511811024" top="0.78740157499999996" bottom="0.78740157499999996" header="0.31496062000000002" footer="0.31496062000000002"/>
      <autoFilter ref="B2:AB23" xr:uid="{34F1868C-CBFF-4BC7-BB52-75DDD5C211E6}"/>
    </customSheetView>
    <customSheetView guid="{467B6643-4598-4FA4-9947-4FF71DD528B1}" filter="1" showAutoFilter="1">
      <pageMargins left="0.511811024" right="0.511811024" top="0.78740157499999996" bottom="0.78740157499999996" header="0.31496062000000002" footer="0.31496062000000002"/>
      <autoFilter ref="A2:AB21" xr:uid="{DEBAB609-A7AD-45A1-A438-8F167969DC4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7A4C97E-7482-4BA7-B043-057FCB1D0EAA}" filter="1" showAutoFilter="1">
      <pageMargins left="0.511811024" right="0.511811024" top="0.78740157499999996" bottom="0.78740157499999996" header="0.31496062000000002" footer="0.31496062000000002"/>
      <autoFilter ref="A1:AB23" xr:uid="{E410B462-7D5E-4F7B-A3C2-150709D871DE}">
        <filterColumn colId="6">
          <filters blank="1"/>
        </filterColumn>
      </autoFilter>
    </customSheetView>
    <customSheetView guid="{69F9BB98-F302-49F2-B42E-EF62256DC248}" filter="1" showAutoFilter="1">
      <pageMargins left="0.511811024" right="0.511811024" top="0.78740157499999996" bottom="0.78740157499999996" header="0.31496062000000002" footer="0.31496062000000002"/>
      <autoFilter ref="A2:AB21" xr:uid="{6348E4C5-2697-432E-AB72-1B2F553300AD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B67B31D-BF36-4B8A-A4E7-940DFF3D46B9}" filter="1" showAutoFilter="1">
      <pageMargins left="0.511811024" right="0.511811024" top="0.78740157499999996" bottom="0.78740157499999996" header="0.31496062000000002" footer="0.31496062000000002"/>
      <autoFilter ref="A1:AB21" xr:uid="{510A0094-C985-4C46-9A3C-A404CEACA7E7}"/>
    </customSheetView>
    <customSheetView guid="{F2008EDA-7C84-45CF-B861-B8A24BFA47B5}" filter="1" showAutoFilter="1">
      <pageMargins left="0.511811024" right="0.511811024" top="0.78740157499999996" bottom="0.78740157499999996" header="0.31496062000000002" footer="0.31496062000000002"/>
      <autoFilter ref="F2:F28" xr:uid="{AC60E661-C0A2-4DBD-9E25-11BCBBDE5C1B}"/>
    </customSheetView>
    <customSheetView guid="{6CD69C80-E7C8-40ED-BC7D-D4595969BFD5}" filter="1" showAutoFilter="1">
      <pageMargins left="0.511811024" right="0.511811024" top="0.78740157499999996" bottom="0.78740157499999996" header="0.31496062000000002" footer="0.31496062000000002"/>
      <autoFilter ref="B2:AB23" xr:uid="{611AB497-5D6C-4FE4-B3ED-FA47F58BCABC}"/>
    </customSheetView>
    <customSheetView guid="{A25A9418-0D8A-440A-BFEE-9E8BE2CCD5FE}" filter="1" showAutoFilter="1">
      <pageMargins left="0.511811024" right="0.511811024" top="0.78740157499999996" bottom="0.78740157499999996" header="0.31496062000000002" footer="0.31496062000000002"/>
      <autoFilter ref="D2:F28" xr:uid="{8BC925D6-383A-4664-A405-8C0013BDD3DD}"/>
    </customSheetView>
    <customSheetView guid="{A89A43E0-5ED4-459C-BCEA-732550FB116C}" filter="1" showAutoFilter="1">
      <pageMargins left="0.511811024" right="0.511811024" top="0.78740157499999996" bottom="0.78740157499999996" header="0.31496062000000002" footer="0.31496062000000002"/>
      <autoFilter ref="A2:AB21" xr:uid="{E2390125-F850-4498-998A-D6D634B046FB}"/>
    </customSheetView>
    <customSheetView guid="{68E5D952-DD04-41AD-98E7-DECA7A739916}" filter="1" showAutoFilter="1">
      <pageMargins left="0.511811024" right="0.511811024" top="0.78740157499999996" bottom="0.78740157499999996" header="0.31496062000000002" footer="0.31496062000000002"/>
      <autoFilter ref="K2:K28" xr:uid="{D3D00DDA-8A33-4320-80D4-B7DEC0B7DF7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5CE37F7-6DBF-43AF-A789-E819C9320EC9}" filter="1" showAutoFilter="1">
      <pageMargins left="0.511811024" right="0.511811024" top="0.78740157499999996" bottom="0.78740157499999996" header="0.31496062000000002" footer="0.31496062000000002"/>
      <autoFilter ref="A2:AB21" xr:uid="{F84BADB2-34BC-4097-BCC4-2310F1E208D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FD00E58F-C3B2-4F43-BDA1-14AAB4E0E3B3}" filter="1" showAutoFilter="1">
      <pageMargins left="0.511811024" right="0.511811024" top="0.78740157499999996" bottom="0.78740157499999996" header="0.31496062000000002" footer="0.31496062000000002"/>
      <autoFilter ref="A1:AB21" xr:uid="{07FCA47A-481B-437D-A561-FBEDDB184B4B}"/>
    </customSheetView>
    <customSheetView guid="{D612B7DC-32CD-4FA5-9A07-E3432BAA7E2D}" filter="1" showAutoFilter="1">
      <pageMargins left="0.511811024" right="0.511811024" top="0.78740157499999996" bottom="0.78740157499999996" header="0.31496062000000002" footer="0.31496062000000002"/>
      <autoFilter ref="A1:AB23" xr:uid="{D34E8BD0-5120-45D7-9F99-1FF5CF11836D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055719F-745C-4E0B-9779-A62907226E09}" filter="1" showAutoFilter="1">
      <pageMargins left="0.511811024" right="0.511811024" top="0.78740157499999996" bottom="0.78740157499999996" header="0.31496062000000002" footer="0.31496062000000002"/>
      <autoFilter ref="A1:AB21" xr:uid="{967DA287-EC42-4B93-84E9-E384FA877F09}">
        <filterColumn colId="7">
          <filters>
            <filter val="Pode Operar"/>
          </filters>
        </filterColumn>
      </autoFilter>
    </customSheetView>
    <customSheetView guid="{43AB1975-1EEE-4D12-A9E2-BD5CC06691EB}" filter="1" showAutoFilter="1">
      <pageMargins left="0.511811024" right="0.511811024" top="0.78740157499999996" bottom="0.78740157499999996" header="0.31496062000000002" footer="0.31496062000000002"/>
      <autoFilter ref="A2:AB21" xr:uid="{F4971A62-30EB-4588-A511-7553B5C32C90}">
        <filterColumn colId="3">
          <filters>
            <filter val="Bluemetrix (MI)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E6AB7DCB-9ED1-4655-8F18-0364E5FA525E}" filter="1" showAutoFilter="1">
      <pageMargins left="0.511811024" right="0.511811024" top="0.78740157499999996" bottom="0.78740157499999996" header="0.31496062000000002" footer="0.31496062000000002"/>
      <autoFilter ref="D2:F28" xr:uid="{8929D4CE-BB1D-43E5-998E-B305A58E7313}"/>
    </customSheetView>
    <customSheetView guid="{9372FFBA-1306-4127-86CB-773FD450AA21}" filter="1" showAutoFilter="1">
      <pageMargins left="0.511811024" right="0.511811024" top="0.78740157499999996" bottom="0.78740157499999996" header="0.31496062000000002" footer="0.31496062000000002"/>
      <autoFilter ref="F2:F28" xr:uid="{356E4482-83F4-4D63-86C5-2289E0E75AF0}"/>
    </customSheetView>
    <customSheetView guid="{E8A9B6C8-71F7-4B72-8414-507BF8CE7C6F}" filter="1" showAutoFilter="1">
      <pageMargins left="0.511811024" right="0.511811024" top="0.78740157499999996" bottom="0.78740157499999996" header="0.31496062000000002" footer="0.31496062000000002"/>
      <autoFilter ref="A1:AB21" xr:uid="{FF43A867-203E-4008-8E99-370AD84BA704}"/>
    </customSheetView>
    <customSheetView guid="{747345E7-8F3F-4209-9E81-CDBA79DF5960}" filter="1" showAutoFilter="1">
      <pageMargins left="0.511811024" right="0.511811024" top="0.78740157499999996" bottom="0.78740157499999996" header="0.31496062000000002" footer="0.31496062000000002"/>
      <autoFilter ref="B2:AB23" xr:uid="{FCD4A68B-8541-470D-B1B7-AE042ED449A2}"/>
    </customSheetView>
    <customSheetView guid="{3BAD80CD-7202-403B-BFC2-01DBEDF8739E}" filter="1" showAutoFilter="1">
      <pageMargins left="0.511811024" right="0.511811024" top="0.78740157499999996" bottom="0.78740157499999996" header="0.31496062000000002" footer="0.31496062000000002"/>
      <autoFilter ref="B2:AB23" xr:uid="{DDA24F0B-89E7-45F2-AD65-CD31106DA3E7}"/>
    </customSheetView>
    <customSheetView guid="{7BD217EE-5EBD-4C66-91CA-3D52E2F0554D}" filter="1" showAutoFilter="1">
      <pageMargins left="0.511811024" right="0.511811024" top="0.78740157499999996" bottom="0.78740157499999996" header="0.31496062000000002" footer="0.31496062000000002"/>
      <autoFilter ref="B2:AB23" xr:uid="{2EF1C4C3-5332-4150-BDAE-91EC3A6F6119}"/>
    </customSheetView>
    <customSheetView guid="{0303D626-FA8D-4902-A1E1-330989F852C1}" filter="1" showAutoFilter="1">
      <pageMargins left="0.511811024" right="0.511811024" top="0.78740157499999996" bottom="0.78740157499999996" header="0.31496062000000002" footer="0.31496062000000002"/>
      <autoFilter ref="K2:K28" xr:uid="{8D28B573-CF19-46A1-92C2-95C47F48A0EA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07181C0-09B2-40D9-8AC2-53D4624AAC85}" filter="1" showAutoFilter="1">
      <pageMargins left="0.511811024" right="0.511811024" top="0.78740157499999996" bottom="0.78740157499999996" header="0.31496062000000002" footer="0.31496062000000002"/>
      <autoFilter ref="A1:AB28" xr:uid="{BCD0ECD4-3180-474C-812D-2C1FC8F380ED}">
        <filterColumn colId="4">
          <filters blank="1">
            <filter val="DF"/>
            <filter val="UF"/>
          </filters>
        </filterColumn>
      </autoFilter>
    </customSheetView>
    <customSheetView guid="{0ECF83C6-1C9D-4D8F-B906-124EF1C36145}" filter="1" showAutoFilter="1">
      <pageMargins left="0.511811024" right="0.511811024" top="0.78740157499999996" bottom="0.78740157499999996" header="0.31496062000000002" footer="0.31496062000000002"/>
      <autoFilter ref="B2:AB28" xr:uid="{7A296319-3CE6-47E8-9F91-2C700C40CDBF}"/>
    </customSheetView>
    <customSheetView guid="{9910A8F1-81D6-4F90-8E46-C7E4F72BC92B}" filter="1" showAutoFilter="1">
      <pageMargins left="0.511811024" right="0.511811024" top="0.78740157499999996" bottom="0.78740157499999996" header="0.31496062000000002" footer="0.31496062000000002"/>
      <autoFilter ref="A1:AB21" xr:uid="{9EE298F8-673F-44B3-91AD-0214E291B32F}">
        <filterColumn colId="17">
          <filters>
            <filter val="Observações Backoffice"/>
          </filters>
        </filterColumn>
      </autoFilter>
    </customSheetView>
    <customSheetView guid="{6B866295-476B-46E4-BAB4-C3097135B4BE}" filter="1" showAutoFilter="1">
      <pageMargins left="0.511811024" right="0.511811024" top="0.78740157499999996" bottom="0.78740157499999996" header="0.31496062000000002" footer="0.31496062000000002"/>
      <autoFilter ref="A1:AB23" xr:uid="{057E8B2D-509A-487E-90E7-0555F97BDD5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4C77B89-EFBD-4C6F-98E8-2FFFD0F9C10A}" filter="1" showAutoFilter="1">
      <pageMargins left="0.511811024" right="0.511811024" top="0.78740157499999996" bottom="0.78740157499999996" header="0.31496062000000002" footer="0.31496062000000002"/>
      <autoFilter ref="A1:AB21" xr:uid="{A5A813B0-EBEF-441B-901E-B41B8A3DFD8B}"/>
    </customSheetView>
    <customSheetView guid="{55CF5F13-0688-48EA-8DA3-743C5917F92F}" filter="1" showAutoFilter="1">
      <pageMargins left="0.511811024" right="0.511811024" top="0.78740157499999996" bottom="0.78740157499999996" header="0.31496062000000002" footer="0.31496062000000002"/>
      <autoFilter ref="A2:AB21" xr:uid="{A02C690F-FF3D-4F75-B053-D2719910D2F2}">
        <filterColumn colId="8">
          <filters>
            <filter val="Monitoramento"/>
          </filters>
        </filterColumn>
      </autoFilter>
    </customSheetView>
    <customSheetView guid="{034485A7-CE91-4CA2-8F63-6D2D6072FE50}" filter="1" showAutoFilter="1">
      <pageMargins left="0.511811024" right="0.511811024" top="0.78740157499999996" bottom="0.78740157499999996" header="0.31496062000000002" footer="0.31496062000000002"/>
      <autoFilter ref="A1:AB21" xr:uid="{9EE082A6-65D8-4602-B825-7682307D78F9}"/>
    </customSheetView>
    <customSheetView guid="{D44EED9E-C518-42F7-99B3-FCAC71111DE4}" filter="1" showAutoFilter="1">
      <pageMargins left="0.511811024" right="0.511811024" top="0.78740157499999996" bottom="0.78740157499999996" header="0.31496062000000002" footer="0.31496062000000002"/>
      <autoFilter ref="K2:K28" xr:uid="{E18D80A4-796E-4170-998C-9051D68FDB81}"/>
    </customSheetView>
    <customSheetView guid="{731C2BC6-1CAB-4C20-AE37-199B55BBC280}" filter="1" showAutoFilter="1">
      <pageMargins left="0.511811024" right="0.511811024" top="0.78740157499999996" bottom="0.78740157499999996" header="0.31496062000000002" footer="0.31496062000000002"/>
      <autoFilter ref="A1:AB21" xr:uid="{685097F8-7B2E-4ADB-8416-B895F8925DE8}">
        <filterColumn colId="12">
          <filters>
            <filter val="FUND"/>
            <filter val="MULT PRIV/ COADM"/>
          </filters>
        </filterColumn>
      </autoFilter>
    </customSheetView>
    <customSheetView guid="{64D7F6D3-8C27-4890-A840-31DE33418A67}" filter="1" showAutoFilter="1">
      <pageMargins left="0.511811024" right="0.511811024" top="0.78740157499999996" bottom="0.78740157499999996" header="0.31496062000000002" footer="0.31496062000000002"/>
      <autoFilter ref="J1:P21" xr:uid="{6FC9CB97-4ACD-4A3C-B0C2-AEE1768E96BD}"/>
    </customSheetView>
    <customSheetView guid="{7CE0E337-FB74-49A5-AE20-FDB183BA307A}" filter="1" showAutoFilter="1">
      <pageMargins left="0.511811024" right="0.511811024" top="0.78740157499999996" bottom="0.78740157499999996" header="0.31496062000000002" footer="0.31496062000000002"/>
      <autoFilter ref="A1:AB28" xr:uid="{DBBA6B84-4268-4022-B25A-256B05169546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A89AB7A4-7304-4922-9A0D-A301C64F3B54}" filter="1" showAutoFilter="1">
      <pageMargins left="0.511811024" right="0.511811024" top="0.78740157499999996" bottom="0.78740157499999996" header="0.31496062000000002" footer="0.31496062000000002"/>
      <autoFilter ref="A1:AB21" xr:uid="{67F5CE1D-5EB7-4CA5-B06E-5240B4B9BF64}"/>
    </customSheetView>
    <customSheetView guid="{8B9A760F-0E53-428D-9F3C-2288BC818008}" filter="1" showAutoFilter="1">
      <pageMargins left="0.511811024" right="0.511811024" top="0.78740157499999996" bottom="0.78740157499999996" header="0.31496062000000002" footer="0.31496062000000002"/>
      <autoFilter ref="B2:AB28" xr:uid="{95310A36-FE06-43F8-A0D8-51232BE5F73A}"/>
    </customSheetView>
    <customSheetView guid="{288AB29C-AD8E-4D29-AABF-29AB1166F894}" filter="1" showAutoFilter="1">
      <pageMargins left="0.511811024" right="0.511811024" top="0.78740157499999996" bottom="0.78740157499999996" header="0.31496062000000002" footer="0.31496062000000002"/>
      <autoFilter ref="A1:AB21" xr:uid="{03AA2BE8-995C-4E89-BD02-23EC4C217EE6}"/>
    </customSheetView>
    <customSheetView guid="{DD042FBA-1573-4183-9A79-3453D460FD6B}" filter="1" showAutoFilter="1">
      <pageMargins left="0.511811024" right="0.511811024" top="0.78740157499999996" bottom="0.78740157499999996" header="0.31496062000000002" footer="0.31496062000000002"/>
      <autoFilter ref="F2:M28" xr:uid="{E3DDE16E-ED16-40C1-9563-316FC9733FBF}"/>
    </customSheetView>
    <customSheetView guid="{970293DD-FDB6-4FC0-B306-6BF9AA13010B}" filter="1" showAutoFilter="1">
      <pageMargins left="0.511811024" right="0.511811024" top="0.78740157499999996" bottom="0.78740157499999996" header="0.31496062000000002" footer="0.31496062000000002"/>
      <autoFilter ref="A1:AB23" xr:uid="{4C845ABE-26BD-4A97-94FD-78DE5ADAF27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0C06F503-65B8-48FA-9613-102B47FEB377}" filter="1" showAutoFilter="1">
      <pageMargins left="0.511811024" right="0.511811024" top="0.78740157499999996" bottom="0.78740157499999996" header="0.31496062000000002" footer="0.31496062000000002"/>
      <autoFilter ref="A1:AB21" xr:uid="{8A6B3A1C-B70D-49AF-9800-3BB5D9E559B0}">
        <filterColumn colId="21">
          <filters>
            <filter val="Ativo"/>
          </filters>
        </filterColumn>
      </autoFilter>
    </customSheetView>
    <customSheetView guid="{9D48B4EB-115C-4A73-8BCF-082D8A6B6B0F}" filter="1" showAutoFilter="1">
      <pageMargins left="0.511811024" right="0.511811024" top="0.78740157499999996" bottom="0.78740157499999996" header="0.31496062000000002" footer="0.31496062000000002"/>
      <autoFilter ref="A1:AB21" xr:uid="{67D9070F-6E20-4153-8B5B-08C22D58C149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FFE8D631-6E22-4D85-88A9-586E61EAC516}" filter="1" showAutoFilter="1">
      <pageMargins left="0.511811024" right="0.511811024" top="0.78740157499999996" bottom="0.78740157499999996" header="0.31496062000000002" footer="0.31496062000000002"/>
      <autoFilter ref="A1:AB21" xr:uid="{3021D05F-4788-465F-B19F-F536E7DCF65B}"/>
    </customSheetView>
    <customSheetView guid="{A6339718-2D12-4126-8411-0B8EADFDB2DE}" filter="1" showAutoFilter="1">
      <pageMargins left="0.511811024" right="0.511811024" top="0.78740157499999996" bottom="0.78740157499999996" header="0.31496062000000002" footer="0.31496062000000002"/>
      <autoFilter ref="K2:K28" xr:uid="{8D819B71-CD47-47D8-9FE6-2E96331D67DB}"/>
    </customSheetView>
    <customSheetView guid="{7D4D7E7A-DE01-48BE-8014-26BCF8CFD8F2}" filter="1" showAutoFilter="1">
      <pageMargins left="0.511811024" right="0.511811024" top="0.78740157499999996" bottom="0.78740157499999996" header="0.31496062000000002" footer="0.31496062000000002"/>
      <autoFilter ref="A1:AB21" xr:uid="{A83399A7-3173-45D2-8F37-799CA906FF98}"/>
    </customSheetView>
    <customSheetView guid="{8F6D7827-801F-4CCC-A573-A9EE2968FE23}" filter="1" showAutoFilter="1">
      <pageMargins left="0.511811024" right="0.511811024" top="0.78740157499999996" bottom="0.78740157499999996" header="0.31496062000000002" footer="0.31496062000000002"/>
      <autoFilter ref="A1:AB21" xr:uid="{ADB73EC3-2566-41CF-BC1F-C7A0AC7720FF}"/>
    </customSheetView>
    <customSheetView guid="{A7E3756F-4735-4193-BD6C-0DD9D50A409B}" filter="1" showAutoFilter="1">
      <pageMargins left="0.511811024" right="0.511811024" top="0.78740157499999996" bottom="0.78740157499999996" header="0.31496062000000002" footer="0.31496062000000002"/>
      <autoFilter ref="B2:AB23" xr:uid="{0B434F16-8B57-4BE3-8B6B-007A31A95A3D}"/>
    </customSheetView>
    <customSheetView guid="{62A8D119-DC8D-4D87-B33D-F35EBAA32E00}" filter="1" showAutoFilter="1">
      <pageMargins left="0.511811024" right="0.511811024" top="0.78740157499999996" bottom="0.78740157499999996" header="0.31496062000000002" footer="0.31496062000000002"/>
      <autoFilter ref="A2:AB21" xr:uid="{64CDA11F-12DA-473D-958C-6B8057A6237E}">
        <filterColumn colId="21">
          <filters>
            <filter val="Ativo"/>
          </filters>
        </filterColumn>
      </autoFilter>
    </customSheetView>
    <customSheetView guid="{4D41A6F3-AFF1-44BC-BDEE-44635E8CA337}" filter="1" showAutoFilter="1">
      <pageMargins left="0.511811024" right="0.511811024" top="0.78740157499999996" bottom="0.78740157499999996" header="0.31496062000000002" footer="0.31496062000000002"/>
      <autoFilter ref="Q2:Q28" xr:uid="{68061858-8E0C-4B6A-9384-D1282B744108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0F6C8275-370C-44A1-9943-6C292CB342FA}" filter="1" showAutoFilter="1">
      <pageMargins left="0.511811024" right="0.511811024" top="0.78740157499999996" bottom="0.78740157499999996" header="0.31496062000000002" footer="0.31496062000000002"/>
      <autoFilter ref="B2:AB23" xr:uid="{F0ECE726-E8F8-43A5-983B-61FE7C300100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CC0DBF2-B0DF-4873-8543-1BAADEBE1739}" filter="1" showAutoFilter="1">
      <pageMargins left="0.511811024" right="0.511811024" top="0.78740157499999996" bottom="0.78740157499999996" header="0.31496062000000002" footer="0.31496062000000002"/>
      <autoFilter ref="B2:AB23" xr:uid="{BD247F6D-49EB-4F43-AEA0-9D33EFC7EC63}"/>
    </customSheetView>
    <customSheetView guid="{AF3B66E8-3744-468D-B572-526EA0CCD2C2}" filter="1" showAutoFilter="1">
      <pageMargins left="0.511811024" right="0.511811024" top="0.78740157499999996" bottom="0.78740157499999996" header="0.31496062000000002" footer="0.31496062000000002"/>
      <autoFilter ref="M2:O28" xr:uid="{4A5237C5-EEE9-40BC-B9EF-28BF85E6E52B}"/>
    </customSheetView>
    <customSheetView guid="{0575B91D-956D-457D-84B5-34F759C2910B}" filter="1" showAutoFilter="1">
      <pageMargins left="0.511811024" right="0.511811024" top="0.78740157499999996" bottom="0.78740157499999996" header="0.31496062000000002" footer="0.31496062000000002"/>
      <autoFilter ref="F2:F28" xr:uid="{E415F8A8-37FF-42A5-8565-23F016C34FA9}"/>
    </customSheetView>
    <customSheetView guid="{B6C3C5C1-9AF6-4118-8E1E-CD535979EB98}" filter="1" showAutoFilter="1">
      <pageMargins left="0.511811024" right="0.511811024" top="0.78740157499999996" bottom="0.78740157499999996" header="0.31496062000000002" footer="0.31496062000000002"/>
      <autoFilter ref="A1:AB28" xr:uid="{2DB9485D-0296-4E4B-8C09-DEC62030BADD}">
        <filterColumn colId="5">
          <filters>
            <filter val="André Coelho"/>
            <filter val="Bruno Henrique"/>
            <filter val="Luis Felipe"/>
            <filter val="Norton Jr"/>
            <filter val="Rafaela Souza"/>
          </filters>
        </filterColumn>
      </autoFilter>
    </customSheetView>
    <customSheetView guid="{CFB0800E-3380-4DC1-BB4A-809A0F4FC670}" filter="1" showAutoFilter="1">
      <pageMargins left="0.511811024" right="0.511811024" top="0.78740157499999996" bottom="0.78740157499999996" header="0.31496062000000002" footer="0.31496062000000002"/>
      <autoFilter ref="A2:AB21" xr:uid="{4014D290-A5BB-4540-9637-E6606D70A58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88F172E6-DB00-44A9-9DA7-477A1A7B3C3B}" filter="1" showAutoFilter="1">
      <pageMargins left="0.511811024" right="0.511811024" top="0.78740157499999996" bottom="0.78740157499999996" header="0.31496062000000002" footer="0.31496062000000002"/>
      <autoFilter ref="A1:AB21" xr:uid="{31A1C11D-882F-4EF0-82A7-5307E589697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CB9A174-D88F-4DB7-87C7-394844FDA863}" filter="1" showAutoFilter="1">
      <pageMargins left="0.511811024" right="0.511811024" top="0.78740157499999996" bottom="0.78740157499999996" header="0.31496062000000002" footer="0.31496062000000002"/>
      <autoFilter ref="A1:AB27" xr:uid="{B386F2A7-BD83-47EE-9506-3FDB427E8D91}">
        <filterColumn colId="12">
          <filters>
            <filter val="MULT PRIV/ COADM"/>
          </filters>
        </filterColumn>
      </autoFilter>
    </customSheetView>
    <customSheetView guid="{320211E3-BB49-49CA-B3FD-A3D56B400096}" filter="1" showAutoFilter="1">
      <pageMargins left="0.511811024" right="0.511811024" top="0.78740157499999996" bottom="0.78740157499999996" header="0.31496062000000002" footer="0.31496062000000002"/>
      <autoFilter ref="A1:AB21" xr:uid="{D0E46DB5-49EC-4E70-ADA2-34F5DEF59A0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3FF8D02-DB84-41C1-907C-8A02EBA1F47C}" filter="1" showAutoFilter="1">
      <pageMargins left="0.511811024" right="0.511811024" top="0.78740157499999996" bottom="0.78740157499999996" header="0.31496062000000002" footer="0.31496062000000002"/>
      <autoFilter ref="A1:AB21" xr:uid="{34B0F72C-A163-478D-B940-1490802B1570}"/>
    </customSheetView>
    <customSheetView guid="{8D6D394B-3595-4482-AD14-F1B85185D92B}" filter="1" showAutoFilter="1">
      <pageMargins left="0.511811024" right="0.511811024" top="0.78740157499999996" bottom="0.78740157499999996" header="0.31496062000000002" footer="0.31496062000000002"/>
      <autoFilter ref="B2:AB23" xr:uid="{FA9E8A9E-7398-4D2A-9268-7F49B6E465E6}"/>
    </customSheetView>
    <customSheetView guid="{FD23C74A-BD73-43AD-8890-3B3DA2B7FE62}" filter="1" showAutoFilter="1">
      <pageMargins left="0.511811024" right="0.511811024" top="0.78740157499999996" bottom="0.78740157499999996" header="0.31496062000000002" footer="0.31496062000000002"/>
      <autoFilter ref="B2:AB23" xr:uid="{C1A55029-5F78-4C28-ADE2-ADCE4AA2318C}"/>
    </customSheetView>
    <customSheetView guid="{CC10F5C0-8677-4D24-86DE-501ECEB28031}" filter="1" showAutoFilter="1">
      <pageMargins left="0.511811024" right="0.511811024" top="0.78740157499999996" bottom="0.78740157499999996" header="0.31496062000000002" footer="0.31496062000000002"/>
      <autoFilter ref="A2:AB21" xr:uid="{A154C17B-61C3-4051-884D-EFC5B55BE75B}">
        <filterColumn colId="7">
          <filters>
            <filter val="Pode Operar"/>
          </filters>
        </filterColumn>
      </autoFilter>
    </customSheetView>
    <customSheetView guid="{248A9A3B-F890-4A85-9917-2DBD2B237B60}" filter="1" showAutoFilter="1">
      <pageMargins left="0.511811024" right="0.511811024" top="0.78740157499999996" bottom="0.78740157499999996" header="0.31496062000000002" footer="0.31496062000000002"/>
      <autoFilter ref="A1:AB23" xr:uid="{ECF7E83F-413A-49A9-A9A8-2E7C37B28FA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A191581E-8DEE-4C74-B187-FE52386C91C8}" filter="1" showAutoFilter="1">
      <pageMargins left="0.511811024" right="0.511811024" top="0.78740157499999996" bottom="0.78740157499999996" header="0.31496062000000002" footer="0.31496062000000002"/>
      <autoFilter ref="A1:AB27" xr:uid="{FD7F19A5-3417-4E9D-97A9-C966811A692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8F3F7BC-272E-4E6C-BE08-27B5094258B8}" filter="1" showAutoFilter="1">
      <pageMargins left="0.511811024" right="0.511811024" top="0.78740157499999996" bottom="0.78740157499999996" header="0.31496062000000002" footer="0.31496062000000002"/>
      <autoFilter ref="A1:AB21" xr:uid="{CD61CFC5-79AA-43DF-BC10-F22F344E4E01}"/>
    </customSheetView>
    <customSheetView guid="{9169684A-004F-4328-8374-A835EAD0C571}" filter="1" showAutoFilter="1">
      <pageMargins left="0.511811024" right="0.511811024" top="0.78740157499999996" bottom="0.78740157499999996" header="0.31496062000000002" footer="0.31496062000000002"/>
      <autoFilter ref="A1:AF23" xr:uid="{B8DB82EB-B8D0-42A8-92AE-55401AF22669}"/>
    </customSheetView>
    <customSheetView guid="{B2530B99-CAE0-4A9D-8902-7BC509855A99}" filter="1" showAutoFilter="1">
      <pageMargins left="0.511811024" right="0.511811024" top="0.78740157499999996" bottom="0.78740157499999996" header="0.31496062000000002" footer="0.31496062000000002"/>
      <autoFilter ref="A1:AB21" xr:uid="{8F28344E-C3CC-4A0E-A9C4-2BE1B69B2C45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7ACB44D-41A9-4F15-8CCC-5033BDAC1615}" filter="1" showAutoFilter="1">
      <pageMargins left="0.511811024" right="0.511811024" top="0.78740157499999996" bottom="0.78740157499999996" header="0.31496062000000002" footer="0.31496062000000002"/>
      <autoFilter ref="D2:K28" xr:uid="{5B16BB23-9EA9-4C29-BAE3-BF024D2B6898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F3C252E-63D0-407B-ABCD-50A0A5CB4531}" filter="1" showAutoFilter="1">
      <pageMargins left="0.511811024" right="0.511811024" top="0.78740157499999996" bottom="0.78740157499999996" header="0.31496062000000002" footer="0.31496062000000002"/>
      <autoFilter ref="A1:AB21" xr:uid="{DA73F13D-2192-4BC4-9D77-6BE22AFEEB43}">
        <filterColumn colId="17">
          <filters>
            <filter val="Observações Backoffice"/>
          </filters>
        </filterColumn>
      </autoFilter>
    </customSheetView>
    <customSheetView guid="{A2AD0A3A-88BD-4598-AD9E-D34318CD27F0}" filter="1" showAutoFilter="1">
      <pageMargins left="0.511811024" right="0.511811024" top="0.78740157499999996" bottom="0.78740157499999996" header="0.31496062000000002" footer="0.31496062000000002"/>
      <autoFilter ref="A2:AB21" xr:uid="{D112ECFE-9649-4DD4-8269-BD915BBAA465}"/>
    </customSheetView>
    <customSheetView guid="{4339B45C-3CF9-4C52-B4BE-BAB66EF4F99C}" filter="1" showAutoFilter="1">
      <pageMargins left="0.511811024" right="0.511811024" top="0.78740157499999996" bottom="0.78740157499999996" header="0.31496062000000002" footer="0.31496062000000002"/>
      <autoFilter ref="A2:AB23" xr:uid="{4FF11F24-458F-472E-A20B-E8729B524925}"/>
    </customSheetView>
    <customSheetView guid="{797D6ACF-4C7D-4D07-8509-89DF3D37FA12}" filter="1" showAutoFilter="1">
      <pageMargins left="0.511811024" right="0.511811024" top="0.78740157499999996" bottom="0.78740157499999996" header="0.31496062000000002" footer="0.31496062000000002"/>
      <autoFilter ref="A1:AB23" xr:uid="{CA2CE533-56D1-4722-9724-E6EB6251701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BBD48203-528E-4E0A-B036-C373C9725738}" filter="1" showAutoFilter="1">
      <pageMargins left="0.511811024" right="0.511811024" top="0.78740157499999996" bottom="0.78740157499999996" header="0.31496062000000002" footer="0.31496062000000002"/>
      <autoFilter ref="A1:AB23" xr:uid="{696DDA90-3D8C-490E-8D77-5E29526D1DE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35886C1C-C42C-44B3-9589-8350E6BECF94}" filter="1" showAutoFilter="1">
      <pageMargins left="0.511811024" right="0.511811024" top="0.78740157499999996" bottom="0.78740157499999996" header="0.31496062000000002" footer="0.31496062000000002"/>
      <autoFilter ref="A1:AB21" xr:uid="{079D0D36-B88D-45CB-A20D-7E6D22BFADF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55844CC-5F8B-4CD4-AC5C-50741D529724}" filter="1" showAutoFilter="1">
      <pageMargins left="0.511811024" right="0.511811024" top="0.78740157499999996" bottom="0.78740157499999996" header="0.31496062000000002" footer="0.31496062000000002"/>
      <autoFilter ref="A1:AB23" xr:uid="{642823D9-163D-4152-A7A3-A12DB06EB95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A9BC2CB-FBEE-4742-89E7-37DAF4DC2770}" filter="1" showAutoFilter="1">
      <pageMargins left="0.511811024" right="0.511811024" top="0.78740157499999996" bottom="0.78740157499999996" header="0.31496062000000002" footer="0.31496062000000002"/>
      <autoFilter ref="B2:AB23" xr:uid="{20C57143-8514-4A84-BA67-DA87CEFCBBF2}"/>
    </customSheetView>
    <customSheetView guid="{7B73766B-8A40-41D0-BB1C-6EA4CBF4754B}" filter="1" showAutoFilter="1">
      <pageMargins left="0.511811024" right="0.511811024" top="0.78740157499999996" bottom="0.78740157499999996" header="0.31496062000000002" footer="0.31496062000000002"/>
      <autoFilter ref="B2:AB28" xr:uid="{714BD238-9B65-42A9-BB16-6BCFFFA4D21D}"/>
    </customSheetView>
    <customSheetView guid="{C296F7FA-CF54-4D39-9A4D-BC3269424B6B}" filter="1" showAutoFilter="1">
      <pageMargins left="0.511811024" right="0.511811024" top="0.78740157499999996" bottom="0.78740157499999996" header="0.31496062000000002" footer="0.31496062000000002"/>
      <autoFilter ref="A1:AB21" xr:uid="{34A3C820-7CD3-412D-A7C5-594D8CC1E1C2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BBAD44AA-E3D8-43DC-8382-B6F02DC6E960}" filter="1" showAutoFilter="1">
      <pageMargins left="0.511811024" right="0.511811024" top="0.78740157499999996" bottom="0.78740157499999996" header="0.31496062000000002" footer="0.31496062000000002"/>
      <autoFilter ref="A1:AB21" xr:uid="{A290F67C-2C7B-4734-A4FD-BD829CE6DFA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21">
    <cfRule type="notContainsBlanks" dxfId="183" priority="3">
      <formula>LEN(TRIM(W3))&gt;0</formula>
    </cfRule>
  </conditionalFormatting>
  <dataValidations count="9">
    <dataValidation type="list" allowBlank="1" showErrorMessage="1" sqref="I3:I2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21" xr:uid="{00000000-0002-0000-0300-000001000000}">
      <formula1>"Conservador,Moderado,Arrojado"</formula1>
    </dataValidation>
    <dataValidation type="list" allowBlank="1" showErrorMessage="1" sqref="D3:D21" xr:uid="{00000000-0002-0000-0300-000002000000}">
      <formula1>"Bluemetrix,Voga,Conquest,VcInvest,Bluemetrix (MI),Altum,Poupinvista,Solution For Life"</formula1>
    </dataValidation>
    <dataValidation type="list" allowBlank="1" showErrorMessage="1" sqref="V3:V21" xr:uid="{00000000-0002-0000-0300-000003000000}">
      <formula1>"Ativo,Inativo,Encerrado"</formula1>
    </dataValidation>
    <dataValidation type="list" allowBlank="1" showErrorMessage="1" sqref="Y3:Y21" xr:uid="{00000000-0002-0000-0300-000004000000}">
      <formula1>"Não Qualificado,Qualificado,Profissional"</formula1>
    </dataValidation>
    <dataValidation type="list" allowBlank="1" showErrorMessage="1" sqref="O3:O21" xr:uid="{00000000-0002-0000-0300-000005000000}">
      <formula1>"IBOVESPA,CDI,------,IFIX,SMALL,S&amp;P 500"</formula1>
    </dataValidation>
    <dataValidation type="list" allowBlank="1" showErrorMessage="1" sqref="E3:E21" xr:uid="{00000000-0002-0000-0300-000006000000}">
      <formula1>"DF,GO,SUL,SP"</formula1>
    </dataValidation>
    <dataValidation type="list" allowBlank="1" showErrorMessage="1" sqref="H3:H21" xr:uid="{00000000-0002-0000-0300-000007000000}">
      <formula1>"Ativo,Inativo,Encerrado,Pode Operar"</formula1>
    </dataValidation>
    <dataValidation type="list" allowBlank="1" showErrorMessage="1" sqref="S3:S2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72" t="s">
        <v>105</v>
      </c>
      <c r="B1" s="664"/>
      <c r="C1" s="664"/>
      <c r="D1" s="664"/>
      <c r="E1" s="664"/>
      <c r="F1" s="664"/>
      <c r="G1" s="18" t="s">
        <v>106</v>
      </c>
      <c r="H1" s="665" t="s">
        <v>107</v>
      </c>
      <c r="I1" s="664"/>
      <c r="J1" s="663" t="s">
        <v>105</v>
      </c>
      <c r="K1" s="664"/>
      <c r="L1" s="664"/>
      <c r="M1" s="664"/>
      <c r="N1" s="664"/>
      <c r="O1" s="664"/>
      <c r="P1" s="664"/>
      <c r="Q1" s="308" t="s">
        <v>3119</v>
      </c>
      <c r="R1" s="19" t="s">
        <v>3118</v>
      </c>
      <c r="S1" s="671" t="s">
        <v>108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109</v>
      </c>
      <c r="AD1" s="21" t="s">
        <v>109</v>
      </c>
      <c r="AE1" s="21" t="s">
        <v>109</v>
      </c>
      <c r="AF1" s="21" t="s">
        <v>109</v>
      </c>
      <c r="AG1" s="21" t="s">
        <v>109</v>
      </c>
      <c r="AH1" s="21" t="s">
        <v>109</v>
      </c>
      <c r="AI1" s="21" t="s">
        <v>109</v>
      </c>
      <c r="AJ1" s="21" t="s">
        <v>109</v>
      </c>
      <c r="AK1" s="21" t="s">
        <v>109</v>
      </c>
      <c r="AL1" s="21" t="s">
        <v>109</v>
      </c>
      <c r="AM1" s="21" t="s">
        <v>109</v>
      </c>
      <c r="AN1" s="21" t="s">
        <v>109</v>
      </c>
      <c r="AO1" s="21" t="s">
        <v>109</v>
      </c>
      <c r="AP1" s="21" t="s">
        <v>109</v>
      </c>
      <c r="AQ1" s="21" t="s">
        <v>109</v>
      </c>
      <c r="AR1" s="21" t="s">
        <v>109</v>
      </c>
      <c r="AS1" s="21" t="s">
        <v>109</v>
      </c>
      <c r="AT1" s="21" t="s">
        <v>109</v>
      </c>
      <c r="AU1" s="21" t="s">
        <v>109</v>
      </c>
      <c r="AV1" s="21" t="s">
        <v>109</v>
      </c>
      <c r="AW1" s="21" t="s">
        <v>109</v>
      </c>
      <c r="AX1" s="21" t="s">
        <v>109</v>
      </c>
      <c r="AY1" s="21" t="s">
        <v>109</v>
      </c>
    </row>
    <row r="2" spans="1:51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133</v>
      </c>
      <c r="AD2" s="22" t="s">
        <v>134</v>
      </c>
      <c r="AE2" s="22" t="s">
        <v>135</v>
      </c>
      <c r="AF2" s="22" t="s">
        <v>136</v>
      </c>
      <c r="AG2" s="22" t="s">
        <v>137</v>
      </c>
      <c r="AH2" s="247" t="s">
        <v>138</v>
      </c>
      <c r="AI2" s="247" t="s">
        <v>139</v>
      </c>
      <c r="AJ2" s="247" t="s">
        <v>140</v>
      </c>
      <c r="AK2" s="247" t="s">
        <v>141</v>
      </c>
      <c r="AL2" s="247" t="s">
        <v>142</v>
      </c>
      <c r="AM2" s="247" t="s">
        <v>143</v>
      </c>
      <c r="AN2" s="247" t="s">
        <v>144</v>
      </c>
      <c r="AO2" s="247" t="s">
        <v>145</v>
      </c>
      <c r="AP2" s="247" t="s">
        <v>146</v>
      </c>
      <c r="AQ2" s="247" t="s">
        <v>147</v>
      </c>
      <c r="AR2" s="247" t="s">
        <v>148</v>
      </c>
      <c r="AS2" s="247" t="s">
        <v>149</v>
      </c>
      <c r="AT2" s="247" t="s">
        <v>150</v>
      </c>
      <c r="AU2" s="247" t="s">
        <v>151</v>
      </c>
      <c r="AV2" s="247" t="s">
        <v>152</v>
      </c>
      <c r="AW2" s="247" t="s">
        <v>153</v>
      </c>
      <c r="AX2" s="247" t="s">
        <v>154</v>
      </c>
      <c r="AY2" s="247" t="s">
        <v>156</v>
      </c>
    </row>
    <row r="3" spans="1:51" ht="15.75" customHeight="1">
      <c r="A3" s="127" t="s">
        <v>3828</v>
      </c>
      <c r="B3" s="127" t="s">
        <v>3799</v>
      </c>
      <c r="C3" s="309">
        <v>11005560</v>
      </c>
      <c r="D3" s="9" t="s">
        <v>18</v>
      </c>
      <c r="E3" s="9" t="s">
        <v>32</v>
      </c>
      <c r="F3" s="310" t="s">
        <v>220</v>
      </c>
      <c r="G3" s="310" t="s">
        <v>3829</v>
      </c>
      <c r="H3" s="26" t="s">
        <v>170</v>
      </c>
      <c r="I3" s="26" t="s">
        <v>24</v>
      </c>
      <c r="J3" s="9" t="str">
        <f t="shared" ref="J3:J15" si="0">IF(Q3=0,"Não","Sim")</f>
        <v>Não</v>
      </c>
      <c r="K3" s="311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163</v>
      </c>
      <c r="T3" s="309" t="s">
        <v>3800</v>
      </c>
      <c r="U3" s="6" t="s">
        <v>32</v>
      </c>
      <c r="V3" s="312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279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3">
        <v>1908117.71</v>
      </c>
      <c r="AG3" s="313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 t="e">
        <f t="array" aca="1" ref="AY3" ca="1">_xludf.XLOOKUP(C3,'PL TOTAL D0'!K:K,'PL TOTAL D0'!L:L,"")</f>
        <v>#NAME?</v>
      </c>
    </row>
    <row r="4" spans="1:51" ht="25.5">
      <c r="A4" s="127" t="s">
        <v>3828</v>
      </c>
      <c r="B4" s="127" t="s">
        <v>3830</v>
      </c>
      <c r="C4" s="309">
        <v>10940590</v>
      </c>
      <c r="D4" s="310" t="s">
        <v>18</v>
      </c>
      <c r="E4" s="310" t="s">
        <v>32</v>
      </c>
      <c r="F4" s="310" t="s">
        <v>295</v>
      </c>
      <c r="G4" s="310" t="s">
        <v>3829</v>
      </c>
      <c r="H4" s="314" t="s">
        <v>170</v>
      </c>
      <c r="I4" s="26" t="s">
        <v>24</v>
      </c>
      <c r="J4" s="310" t="str">
        <f t="shared" si="0"/>
        <v>Sim</v>
      </c>
      <c r="K4" s="315">
        <v>45034</v>
      </c>
      <c r="L4" s="316"/>
      <c r="M4" s="317" t="s">
        <v>381</v>
      </c>
      <c r="N4" s="318">
        <v>0.02</v>
      </c>
      <c r="O4" s="309" t="s">
        <v>99</v>
      </c>
      <c r="P4" s="319">
        <v>0.2</v>
      </c>
      <c r="Q4" s="176" t="s">
        <v>3831</v>
      </c>
      <c r="R4" s="30"/>
      <c r="S4" s="7" t="s">
        <v>163</v>
      </c>
      <c r="T4" s="309" t="s">
        <v>3261</v>
      </c>
      <c r="U4" s="6" t="s">
        <v>32</v>
      </c>
      <c r="V4" s="312" t="e">
        <f t="shared" ca="1" si="1"/>
        <v>#NAME?</v>
      </c>
      <c r="W4" s="7"/>
      <c r="X4" s="7"/>
      <c r="Y4" s="7" t="s">
        <v>279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3">
        <v>607825.55000000005</v>
      </c>
      <c r="AG4" s="313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 t="e">
        <f t="array" aca="1" ref="AY4" ca="1">_xludf.XLOOKUP(C4,'PL TOTAL D0'!K:K,'PL TOTAL D0'!L:L,"")</f>
        <v>#NAME?</v>
      </c>
    </row>
    <row r="5" spans="1:51" ht="15.75" customHeight="1">
      <c r="A5" s="127" t="s">
        <v>3828</v>
      </c>
      <c r="B5" s="168" t="s">
        <v>3832</v>
      </c>
      <c r="C5" s="309" t="s">
        <v>3833</v>
      </c>
      <c r="D5" s="9" t="s">
        <v>18</v>
      </c>
      <c r="E5" s="9" t="s">
        <v>32</v>
      </c>
      <c r="F5" s="309" t="s">
        <v>18</v>
      </c>
      <c r="G5" s="310" t="s">
        <v>3829</v>
      </c>
      <c r="H5" s="26" t="s">
        <v>170</v>
      </c>
      <c r="I5" s="26" t="s">
        <v>24</v>
      </c>
      <c r="J5" s="9" t="str">
        <f t="shared" si="0"/>
        <v>Não</v>
      </c>
      <c r="K5" s="315">
        <v>44992</v>
      </c>
      <c r="L5" s="7"/>
      <c r="M5" s="317" t="s">
        <v>221</v>
      </c>
      <c r="N5" s="318">
        <v>1.4999999999999999E-2</v>
      </c>
      <c r="O5" s="6" t="s">
        <v>99</v>
      </c>
      <c r="P5" s="11">
        <v>0.1</v>
      </c>
      <c r="Q5" s="176"/>
      <c r="R5" s="30"/>
      <c r="S5" s="7" t="s">
        <v>207</v>
      </c>
      <c r="T5" s="310" t="s">
        <v>3834</v>
      </c>
      <c r="U5" s="6" t="s">
        <v>32</v>
      </c>
      <c r="V5" s="312" t="e">
        <f t="shared" ca="1" si="1"/>
        <v>#NAME?</v>
      </c>
      <c r="W5" s="7"/>
      <c r="X5" s="7"/>
      <c r="Y5" s="7" t="s">
        <v>279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3">
        <v>0</v>
      </c>
      <c r="AG5" s="313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 t="e">
        <f t="array" aca="1" ref="AY5" ca="1">_xludf.XLOOKUP(C5,'PL TOTAL D0'!K:K,'PL TOTAL D0'!L:L,"")</f>
        <v>#NAME?</v>
      </c>
    </row>
    <row r="6" spans="1:51" ht="15.75" customHeight="1">
      <c r="A6" s="127" t="s">
        <v>3828</v>
      </c>
      <c r="B6" s="127" t="s">
        <v>3835</v>
      </c>
      <c r="C6" s="309">
        <v>10982276</v>
      </c>
      <c r="D6" s="9" t="s">
        <v>18</v>
      </c>
      <c r="E6" s="9" t="s">
        <v>32</v>
      </c>
      <c r="F6" s="310" t="s">
        <v>3836</v>
      </c>
      <c r="G6" s="310" t="s">
        <v>3829</v>
      </c>
      <c r="H6" s="26" t="s">
        <v>179</v>
      </c>
      <c r="I6" s="26" t="s">
        <v>180</v>
      </c>
      <c r="J6" s="9" t="str">
        <f t="shared" si="0"/>
        <v>Não</v>
      </c>
      <c r="K6" s="315">
        <v>45019</v>
      </c>
      <c r="L6" s="7"/>
      <c r="M6" s="130" t="s">
        <v>23</v>
      </c>
      <c r="N6" s="318">
        <v>1.2E-2</v>
      </c>
      <c r="O6" s="6" t="s">
        <v>24</v>
      </c>
      <c r="P6" s="11">
        <v>0</v>
      </c>
      <c r="Q6" s="176"/>
      <c r="R6" s="30"/>
      <c r="S6" s="7" t="s">
        <v>207</v>
      </c>
      <c r="T6" s="9" t="s">
        <v>1554</v>
      </c>
      <c r="U6" s="6" t="s">
        <v>230</v>
      </c>
      <c r="V6" s="312" t="e">
        <f t="shared" ca="1" si="1"/>
        <v>#NAME?</v>
      </c>
      <c r="W6" s="7"/>
      <c r="X6" s="7"/>
      <c r="Y6" s="7" t="s">
        <v>279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3">
        <v>11184641.74</v>
      </c>
      <c r="AG6" s="313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 t="e">
        <f t="array" aca="1" ref="AY6" ca="1">_xludf.XLOOKUP(C6,'PL TOTAL D0'!K:K,'PL TOTAL D0'!L:L,"")</f>
        <v>#NAME?</v>
      </c>
    </row>
    <row r="7" spans="1:51" ht="15.75" customHeight="1">
      <c r="A7" s="127" t="s">
        <v>3828</v>
      </c>
      <c r="B7" s="110" t="s">
        <v>1666</v>
      </c>
      <c r="C7" s="309" t="s">
        <v>3837</v>
      </c>
      <c r="D7" s="9" t="s">
        <v>18</v>
      </c>
      <c r="E7" s="9" t="s">
        <v>32</v>
      </c>
      <c r="F7" s="310" t="s">
        <v>295</v>
      </c>
      <c r="G7" s="310" t="s">
        <v>3829</v>
      </c>
      <c r="H7" s="26" t="s">
        <v>170</v>
      </c>
      <c r="I7" s="26" t="s">
        <v>24</v>
      </c>
      <c r="J7" s="9" t="str">
        <f t="shared" si="0"/>
        <v>Não</v>
      </c>
      <c r="K7" s="315">
        <v>45337</v>
      </c>
      <c r="L7" s="7"/>
      <c r="M7" s="317" t="s">
        <v>23</v>
      </c>
      <c r="N7" s="318">
        <v>1.2E-2</v>
      </c>
      <c r="O7" s="6" t="s">
        <v>24</v>
      </c>
      <c r="P7" s="11">
        <v>0</v>
      </c>
      <c r="Q7" s="176"/>
      <c r="R7" s="30"/>
      <c r="S7" s="7" t="s">
        <v>163</v>
      </c>
      <c r="T7" s="6" t="s">
        <v>1668</v>
      </c>
      <c r="U7" s="6" t="s">
        <v>230</v>
      </c>
      <c r="V7" s="312" t="e">
        <f t="shared" ca="1" si="1"/>
        <v>#NAME?</v>
      </c>
      <c r="W7" s="7"/>
      <c r="X7" s="7"/>
      <c r="Y7" s="7" t="s">
        <v>165</v>
      </c>
      <c r="Z7" s="7"/>
      <c r="AA7" s="27">
        <v>45337</v>
      </c>
      <c r="AB7" s="7">
        <v>49075100014817</v>
      </c>
      <c r="AC7" s="115"/>
      <c r="AD7" s="115"/>
      <c r="AE7" s="115"/>
      <c r="AF7" s="313"/>
      <c r="AG7" s="313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 t="e">
        <f t="array" aca="1" ref="AY7" ca="1">_xludf.XLOOKUP(C7,'PL TOTAL D0'!K:K,'PL TOTAL D0'!L:L,"")</f>
        <v>#NAME?</v>
      </c>
    </row>
    <row r="8" spans="1:51" ht="15.75" customHeight="1">
      <c r="A8" s="127" t="s">
        <v>3828</v>
      </c>
      <c r="B8" s="168" t="s">
        <v>3838</v>
      </c>
      <c r="C8" s="309">
        <v>3844136</v>
      </c>
      <c r="D8" s="9" t="s">
        <v>18</v>
      </c>
      <c r="E8" s="9" t="s">
        <v>209</v>
      </c>
      <c r="F8" s="309" t="s">
        <v>736</v>
      </c>
      <c r="G8" s="310" t="s">
        <v>3829</v>
      </c>
      <c r="H8" s="26" t="s">
        <v>170</v>
      </c>
      <c r="I8" s="26" t="s">
        <v>24</v>
      </c>
      <c r="J8" s="9" t="str">
        <f t="shared" si="0"/>
        <v>Sim</v>
      </c>
      <c r="K8" s="315">
        <v>45022</v>
      </c>
      <c r="L8" s="7"/>
      <c r="M8" s="317" t="s">
        <v>221</v>
      </c>
      <c r="N8" s="318">
        <v>1.4999999999999999E-2</v>
      </c>
      <c r="O8" s="6" t="s">
        <v>99</v>
      </c>
      <c r="P8" s="11">
        <v>0.1</v>
      </c>
      <c r="Q8" s="176" t="s">
        <v>3839</v>
      </c>
      <c r="R8" s="30"/>
      <c r="S8" s="7" t="s">
        <v>163</v>
      </c>
      <c r="T8" s="310" t="s">
        <v>3840</v>
      </c>
      <c r="U8" s="6" t="s">
        <v>209</v>
      </c>
      <c r="V8" s="312" t="e">
        <f t="shared" ca="1" si="1"/>
        <v>#NAME?</v>
      </c>
      <c r="W8" s="7"/>
      <c r="X8" s="7"/>
      <c r="Y8" s="7" t="s">
        <v>279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3">
        <v>48654.91</v>
      </c>
      <c r="AG8" s="313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 t="e">
        <f t="array" aca="1" ref="AY8" ca="1">_xludf.XLOOKUP(C8,'PL TOTAL D0'!K:K,'PL TOTAL D0'!L:L,"")</f>
        <v>#NAME?</v>
      </c>
    </row>
    <row r="9" spans="1:51" ht="15.75" customHeight="1">
      <c r="A9" s="127" t="s">
        <v>3828</v>
      </c>
      <c r="B9" s="127" t="s">
        <v>2048</v>
      </c>
      <c r="C9" s="309">
        <v>10936630</v>
      </c>
      <c r="D9" s="9" t="s">
        <v>18</v>
      </c>
      <c r="E9" s="9" t="s">
        <v>32</v>
      </c>
      <c r="F9" s="310" t="s">
        <v>66</v>
      </c>
      <c r="G9" s="310" t="s">
        <v>3829</v>
      </c>
      <c r="H9" s="26" t="s">
        <v>179</v>
      </c>
      <c r="I9" s="26" t="s">
        <v>180</v>
      </c>
      <c r="J9" s="9" t="str">
        <f t="shared" si="0"/>
        <v>Não</v>
      </c>
      <c r="K9" s="315">
        <v>45034</v>
      </c>
      <c r="L9" s="7"/>
      <c r="M9" s="130" t="s">
        <v>23</v>
      </c>
      <c r="N9" s="318">
        <v>7.0000000000000001E-3</v>
      </c>
      <c r="O9" s="6" t="s">
        <v>24</v>
      </c>
      <c r="P9" s="11">
        <v>0</v>
      </c>
      <c r="Q9" s="176"/>
      <c r="R9" s="30"/>
      <c r="S9" s="7" t="s">
        <v>163</v>
      </c>
      <c r="T9" s="309" t="s">
        <v>2051</v>
      </c>
      <c r="U9" s="6" t="s">
        <v>32</v>
      </c>
      <c r="V9" s="312" t="e">
        <f t="shared" ca="1" si="1"/>
        <v>#NAME?</v>
      </c>
      <c r="W9" s="7"/>
      <c r="X9" s="7"/>
      <c r="Y9" s="7" t="s">
        <v>279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3">
        <v>652129.16</v>
      </c>
      <c r="AG9" s="313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 t="e">
        <f t="array" aca="1" ref="AY9" ca="1">_xludf.XLOOKUP(C9,'PL TOTAL D0'!K:K,'PL TOTAL D0'!L:L,"")</f>
        <v>#NAME?</v>
      </c>
    </row>
    <row r="10" spans="1:51" ht="15.75" customHeight="1">
      <c r="A10" s="127" t="s">
        <v>3828</v>
      </c>
      <c r="B10" s="127" t="s">
        <v>2048</v>
      </c>
      <c r="C10" s="309">
        <v>10944986</v>
      </c>
      <c r="D10" s="9" t="s">
        <v>18</v>
      </c>
      <c r="E10" s="9" t="s">
        <v>32</v>
      </c>
      <c r="F10" s="310" t="s">
        <v>66</v>
      </c>
      <c r="G10" s="310" t="s">
        <v>3829</v>
      </c>
      <c r="H10" s="26" t="s">
        <v>179</v>
      </c>
      <c r="I10" s="26" t="s">
        <v>180</v>
      </c>
      <c r="J10" s="9" t="str">
        <f t="shared" si="0"/>
        <v>Não</v>
      </c>
      <c r="K10" s="315">
        <v>45000</v>
      </c>
      <c r="L10" s="7"/>
      <c r="M10" s="317" t="s">
        <v>281</v>
      </c>
      <c r="N10" s="318">
        <v>1.4999999999999999E-2</v>
      </c>
      <c r="O10" s="6" t="s">
        <v>24</v>
      </c>
      <c r="P10" s="11">
        <v>0</v>
      </c>
      <c r="Q10" s="176"/>
      <c r="R10" s="72" t="s">
        <v>3841</v>
      </c>
      <c r="S10" s="7" t="s">
        <v>163</v>
      </c>
      <c r="T10" s="309" t="s">
        <v>2051</v>
      </c>
      <c r="U10" s="6" t="s">
        <v>32</v>
      </c>
      <c r="V10" s="312" t="e">
        <f t="shared" ca="1" si="1"/>
        <v>#NAME?</v>
      </c>
      <c r="W10" s="7"/>
      <c r="X10" s="7"/>
      <c r="Y10" s="7" t="s">
        <v>279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3">
        <v>6535939.6200000001</v>
      </c>
      <c r="AG10" s="313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 t="e">
        <f t="array" aca="1" ref="AY10" ca="1">_xludf.XLOOKUP(C10,'PL TOTAL D0'!K:K,'PL TOTAL D0'!L:L,"")</f>
        <v>#NAME?</v>
      </c>
    </row>
    <row r="11" spans="1:51" ht="15.75" customHeight="1">
      <c r="A11" s="127" t="s">
        <v>3828</v>
      </c>
      <c r="B11" s="127" t="s">
        <v>3582</v>
      </c>
      <c r="C11" s="309">
        <v>11071318</v>
      </c>
      <c r="D11" s="9" t="s">
        <v>18</v>
      </c>
      <c r="E11" s="9" t="s">
        <v>32</v>
      </c>
      <c r="F11" s="310" t="s">
        <v>220</v>
      </c>
      <c r="G11" s="310" t="s">
        <v>3829</v>
      </c>
      <c r="H11" s="26" t="s">
        <v>170</v>
      </c>
      <c r="I11" s="26" t="s">
        <v>24</v>
      </c>
      <c r="J11" s="9" t="str">
        <f t="shared" si="0"/>
        <v>Não</v>
      </c>
      <c r="K11" s="315">
        <v>45218</v>
      </c>
      <c r="L11" s="7"/>
      <c r="M11" s="317" t="s">
        <v>98</v>
      </c>
      <c r="N11" s="318">
        <v>1.2E-2</v>
      </c>
      <c r="O11" s="6" t="s">
        <v>24</v>
      </c>
      <c r="P11" s="11">
        <v>0</v>
      </c>
      <c r="Q11" s="176"/>
      <c r="R11" s="72"/>
      <c r="S11" s="7" t="s">
        <v>163</v>
      </c>
      <c r="T11" s="309" t="s">
        <v>3583</v>
      </c>
      <c r="U11" s="6" t="s">
        <v>32</v>
      </c>
      <c r="V11" s="312" t="e">
        <f t="shared" ca="1" si="1"/>
        <v>#NAME?</v>
      </c>
      <c r="W11" s="7"/>
      <c r="X11" s="7"/>
      <c r="Y11" s="7" t="s">
        <v>279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3">
        <v>0</v>
      </c>
      <c r="AG11" s="313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 t="e">
        <f t="array" aca="1" ref="AY11" ca="1">_xludf.XLOOKUP(C11,'PL TOTAL D0'!K:K,'PL TOTAL D0'!L:L,"")</f>
        <v>#NAME?</v>
      </c>
    </row>
    <row r="12" spans="1:51" ht="15.75" customHeight="1">
      <c r="A12" s="127" t="s">
        <v>3828</v>
      </c>
      <c r="B12" s="127" t="s">
        <v>2080</v>
      </c>
      <c r="C12" s="309" t="s">
        <v>3842</v>
      </c>
      <c r="D12" s="9" t="s">
        <v>18</v>
      </c>
      <c r="E12" s="9" t="s">
        <v>32</v>
      </c>
      <c r="F12" s="310" t="s">
        <v>255</v>
      </c>
      <c r="G12" s="310" t="s">
        <v>3829</v>
      </c>
      <c r="H12" s="26" t="s">
        <v>179</v>
      </c>
      <c r="I12" s="26" t="s">
        <v>180</v>
      </c>
      <c r="J12" s="9" t="str">
        <f t="shared" si="0"/>
        <v>Sim</v>
      </c>
      <c r="K12" s="315">
        <v>44994</v>
      </c>
      <c r="L12" s="7"/>
      <c r="M12" s="130" t="s">
        <v>23</v>
      </c>
      <c r="N12" s="318">
        <v>1.2E-2</v>
      </c>
      <c r="O12" s="6" t="s">
        <v>24</v>
      </c>
      <c r="P12" s="11">
        <v>0</v>
      </c>
      <c r="Q12" s="176" t="s">
        <v>3843</v>
      </c>
      <c r="R12" s="30"/>
      <c r="S12" s="7" t="s">
        <v>163</v>
      </c>
      <c r="T12" s="309" t="s">
        <v>2083</v>
      </c>
      <c r="U12" s="6" t="s">
        <v>32</v>
      </c>
      <c r="V12" s="312" t="e">
        <f t="shared" ca="1" si="1"/>
        <v>#NAME?</v>
      </c>
      <c r="W12" s="7"/>
      <c r="X12" s="7"/>
      <c r="Y12" s="7" t="s">
        <v>279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3">
        <v>64106.84</v>
      </c>
      <c r="AG12" s="313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 t="e">
        <f t="array" aca="1" ref="AY12" ca="1">_xludf.XLOOKUP(C12,'PL TOTAL D0'!K:K,'PL TOTAL D0'!L:L,"")</f>
        <v>#NAME?</v>
      </c>
    </row>
    <row r="13" spans="1:51" ht="15.75" customHeight="1">
      <c r="A13" s="127" t="s">
        <v>3828</v>
      </c>
      <c r="B13" s="127" t="s">
        <v>3643</v>
      </c>
      <c r="C13" s="309">
        <v>11026371</v>
      </c>
      <c r="D13" s="9" t="s">
        <v>18</v>
      </c>
      <c r="E13" s="9" t="s">
        <v>32</v>
      </c>
      <c r="F13" s="310" t="s">
        <v>66</v>
      </c>
      <c r="G13" s="310" t="s">
        <v>3829</v>
      </c>
      <c r="H13" s="26" t="s">
        <v>170</v>
      </c>
      <c r="I13" s="26" t="s">
        <v>24</v>
      </c>
      <c r="J13" s="9" t="str">
        <f t="shared" si="0"/>
        <v>Sim</v>
      </c>
      <c r="K13" s="315">
        <v>45034</v>
      </c>
      <c r="L13" s="27"/>
      <c r="M13" s="317" t="s">
        <v>221</v>
      </c>
      <c r="N13" s="318">
        <v>1.4999999999999999E-2</v>
      </c>
      <c r="O13" s="6" t="s">
        <v>99</v>
      </c>
      <c r="P13" s="11">
        <v>0.1</v>
      </c>
      <c r="Q13" s="176" t="s">
        <v>3844</v>
      </c>
      <c r="R13" s="320"/>
      <c r="S13" s="7" t="s">
        <v>163</v>
      </c>
      <c r="T13" s="309" t="s">
        <v>3645</v>
      </c>
      <c r="U13" s="6" t="s">
        <v>42</v>
      </c>
      <c r="V13" s="312" t="e">
        <f t="shared" ca="1" si="1"/>
        <v>#NAME?</v>
      </c>
      <c r="W13" s="7"/>
      <c r="X13" s="7"/>
      <c r="Y13" s="7" t="s">
        <v>279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3">
        <v>1101862.1399999999</v>
      </c>
      <c r="AG13" s="313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 t="e">
        <f t="array" aca="1" ref="AY13" ca="1">_xludf.XLOOKUP(C13,'PL TOTAL D0'!K:K,'PL TOTAL D0'!L:L,"")</f>
        <v>#NAME?</v>
      </c>
    </row>
    <row r="14" spans="1:51" ht="15.75" customHeight="1">
      <c r="A14" s="127" t="s">
        <v>3828</v>
      </c>
      <c r="B14" s="168" t="s">
        <v>2806</v>
      </c>
      <c r="C14" s="309" t="s">
        <v>3845</v>
      </c>
      <c r="D14" s="9" t="s">
        <v>18</v>
      </c>
      <c r="E14" s="9" t="s">
        <v>32</v>
      </c>
      <c r="F14" s="310" t="s">
        <v>295</v>
      </c>
      <c r="G14" s="310" t="s">
        <v>3829</v>
      </c>
      <c r="H14" s="26" t="s">
        <v>179</v>
      </c>
      <c r="I14" s="26" t="s">
        <v>629</v>
      </c>
      <c r="J14" s="9" t="str">
        <f t="shared" si="0"/>
        <v>Não</v>
      </c>
      <c r="K14" s="315">
        <v>45140</v>
      </c>
      <c r="L14" s="27"/>
      <c r="M14" s="317" t="s">
        <v>221</v>
      </c>
      <c r="N14" s="318">
        <v>7.4999999999999997E-3</v>
      </c>
      <c r="O14" s="6" t="s">
        <v>99</v>
      </c>
      <c r="P14" s="11">
        <v>0.1</v>
      </c>
      <c r="Q14" s="176"/>
      <c r="R14" s="30"/>
      <c r="S14" s="7" t="s">
        <v>163</v>
      </c>
      <c r="T14" s="310" t="s">
        <v>2808</v>
      </c>
      <c r="U14" s="6" t="s">
        <v>32</v>
      </c>
      <c r="V14" s="312" t="e">
        <f t="shared" ca="1" si="1"/>
        <v>#NAME?</v>
      </c>
      <c r="W14" s="7"/>
      <c r="X14" s="7"/>
      <c r="Y14" s="7" t="s">
        <v>279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3">
        <v>0</v>
      </c>
      <c r="AG14" s="313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 t="e">
        <f t="array" aca="1" ref="AY14" ca="1">_xludf.XLOOKUP(C14,'PL TOTAL D0'!K:K,'PL TOTAL D0'!L:L,"")</f>
        <v>#NAME?</v>
      </c>
    </row>
    <row r="15" spans="1:51" ht="15.75" customHeight="1">
      <c r="A15" s="127" t="s">
        <v>3828</v>
      </c>
      <c r="B15" s="127" t="s">
        <v>3846</v>
      </c>
      <c r="C15" s="309" t="s">
        <v>3847</v>
      </c>
      <c r="D15" s="9" t="s">
        <v>18</v>
      </c>
      <c r="E15" s="9" t="s">
        <v>32</v>
      </c>
      <c r="F15" s="310" t="s">
        <v>3190</v>
      </c>
      <c r="G15" s="310" t="s">
        <v>3829</v>
      </c>
      <c r="H15" s="26" t="s">
        <v>170</v>
      </c>
      <c r="I15" s="26" t="s">
        <v>24</v>
      </c>
      <c r="J15" s="9" t="str">
        <f t="shared" si="0"/>
        <v>Sim</v>
      </c>
      <c r="K15" s="315">
        <v>45034</v>
      </c>
      <c r="L15" s="7"/>
      <c r="M15" s="317" t="s">
        <v>281</v>
      </c>
      <c r="N15" s="318">
        <v>2.5000000000000001E-2</v>
      </c>
      <c r="O15" s="6" t="s">
        <v>201</v>
      </c>
      <c r="P15" s="11">
        <v>0.2</v>
      </c>
      <c r="Q15" s="30" t="s">
        <v>3848</v>
      </c>
      <c r="R15" s="30"/>
      <c r="S15" s="7" t="s">
        <v>163</v>
      </c>
      <c r="T15" s="309" t="s">
        <v>3849</v>
      </c>
      <c r="U15" s="6" t="s">
        <v>970</v>
      </c>
      <c r="V15" s="312" t="e">
        <f t="shared" ca="1" si="1"/>
        <v>#NAME?</v>
      </c>
      <c r="W15" s="7"/>
      <c r="X15" s="7"/>
      <c r="Y15" s="7" t="s">
        <v>279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3">
        <v>62123.55</v>
      </c>
      <c r="AG15" s="313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 t="e">
        <f t="array" aca="1" ref="AY15" ca="1">_xludf.XLOOKUP(C15,'PL TOTAL D0'!K:K,'PL TOTAL D0'!L:L,"")</f>
        <v>#NAME?</v>
      </c>
    </row>
    <row r="16" spans="1:51" ht="15.75" customHeight="1">
      <c r="A16" s="321"/>
      <c r="B16" s="321"/>
      <c r="C16" s="322"/>
      <c r="D16" s="323"/>
      <c r="E16" s="323"/>
      <c r="F16" s="324"/>
      <c r="G16" s="324"/>
      <c r="H16" s="218"/>
      <c r="I16" s="218"/>
      <c r="J16" s="218"/>
      <c r="K16" s="325"/>
      <c r="L16" s="325"/>
      <c r="M16" s="324"/>
      <c r="N16" s="326"/>
      <c r="O16" s="326"/>
      <c r="P16" s="327"/>
      <c r="Q16" s="328"/>
      <c r="R16" s="328"/>
      <c r="S16" s="324"/>
      <c r="T16" s="321"/>
      <c r="U16" s="324"/>
      <c r="V16" s="324"/>
      <c r="W16" s="325"/>
      <c r="X16" s="325"/>
      <c r="Y16" s="325"/>
      <c r="Z16" s="325"/>
      <c r="AA16" s="325"/>
      <c r="AB16" s="325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</row>
    <row r="17" spans="1:51" ht="15.75" customHeight="1">
      <c r="A17" s="329"/>
      <c r="B17" s="330" t="s">
        <v>3114</v>
      </c>
      <c r="C17" s="331">
        <f>COUNTIF(H:H,"Ativo")</f>
        <v>8</v>
      </c>
      <c r="D17" s="324"/>
      <c r="E17" s="324"/>
      <c r="F17" s="324"/>
      <c r="G17" s="324"/>
      <c r="H17" s="324"/>
      <c r="I17" s="324"/>
      <c r="J17" s="324"/>
      <c r="K17" s="325"/>
      <c r="L17" s="325"/>
      <c r="M17" s="324"/>
      <c r="N17" s="326"/>
      <c r="O17" s="326"/>
      <c r="P17" s="327"/>
      <c r="Q17" s="328"/>
      <c r="R17" s="328"/>
      <c r="S17" s="324"/>
      <c r="T17" s="332"/>
      <c r="U17" s="324"/>
      <c r="V17" s="324"/>
      <c r="W17" s="325"/>
      <c r="X17" s="325"/>
      <c r="Y17" s="325"/>
      <c r="Z17" s="325"/>
      <c r="AA17" s="325"/>
      <c r="AB17" s="325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Y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 t="e">
        <f t="shared" ca="1" si="3"/>
        <v>#NAME?</v>
      </c>
    </row>
    <row r="18" spans="1:51" ht="15.75" customHeight="1">
      <c r="A18" s="333"/>
      <c r="B18" s="334" t="s">
        <v>3115</v>
      </c>
      <c r="C18" s="335">
        <f>COUNTIF(H:H,"Inativo")</f>
        <v>5</v>
      </c>
      <c r="D18" s="336"/>
      <c r="E18" s="336"/>
      <c r="F18" s="336"/>
      <c r="G18" s="336"/>
      <c r="H18" s="323"/>
      <c r="I18" s="323"/>
      <c r="J18" s="323"/>
      <c r="K18" s="337"/>
      <c r="L18" s="338"/>
      <c r="M18" s="323"/>
      <c r="N18" s="326"/>
      <c r="O18" s="326"/>
      <c r="P18" s="327"/>
      <c r="Q18" s="328"/>
      <c r="R18" s="328"/>
      <c r="S18" s="324"/>
      <c r="T18" s="332"/>
      <c r="U18" s="324"/>
      <c r="V18" s="324"/>
      <c r="W18" s="338"/>
      <c r="X18" s="338"/>
      <c r="Y18" s="338"/>
      <c r="Z18" s="338"/>
      <c r="AA18" s="338"/>
      <c r="AB18" s="338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</row>
    <row r="19" spans="1:51" ht="15.75" customHeight="1">
      <c r="A19" s="333"/>
      <c r="B19" s="334" t="s">
        <v>3116</v>
      </c>
      <c r="C19" s="335">
        <f>COUNTIF(H:H,"Encerrado")</f>
        <v>0</v>
      </c>
      <c r="D19" s="336"/>
      <c r="E19" s="336"/>
      <c r="F19" s="336"/>
      <c r="G19" s="336"/>
      <c r="H19" s="323"/>
      <c r="I19" s="323"/>
      <c r="J19" s="323"/>
      <c r="K19" s="339"/>
      <c r="L19" s="338"/>
      <c r="M19" s="323"/>
      <c r="N19" s="326"/>
      <c r="O19" s="326"/>
      <c r="P19" s="327"/>
      <c r="Q19" s="328"/>
      <c r="R19" s="328"/>
      <c r="S19" s="324"/>
      <c r="T19" s="332"/>
      <c r="U19" s="324"/>
      <c r="V19" s="324"/>
      <c r="W19" s="338"/>
      <c r="X19" s="338"/>
      <c r="Y19" s="338"/>
      <c r="Z19" s="338"/>
      <c r="AA19" s="338"/>
      <c r="AB19" s="338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40"/>
      <c r="AS19" s="224"/>
      <c r="AT19" s="224"/>
      <c r="AU19" s="224"/>
      <c r="AV19" s="224"/>
      <c r="AW19" s="224"/>
      <c r="AX19" s="224"/>
      <c r="AY19" s="224"/>
    </row>
    <row r="20" spans="1:51" ht="15.75" customHeight="1">
      <c r="A20" s="341"/>
      <c r="B20" s="342" t="s">
        <v>3117</v>
      </c>
      <c r="C20" s="343">
        <f>COUNTIF(H:H,"Pode Operar")</f>
        <v>0</v>
      </c>
      <c r="D20" s="336"/>
      <c r="E20" s="336"/>
      <c r="F20" s="336"/>
      <c r="G20" s="336"/>
      <c r="H20" s="323"/>
      <c r="I20" s="323"/>
      <c r="J20" s="323"/>
      <c r="K20" s="337"/>
      <c r="L20" s="338"/>
      <c r="M20" s="323"/>
      <c r="N20" s="326"/>
      <c r="O20" s="326"/>
      <c r="P20" s="327"/>
      <c r="Q20" s="328"/>
      <c r="R20" s="328"/>
      <c r="S20" s="324"/>
      <c r="T20" s="332"/>
      <c r="U20" s="324"/>
      <c r="V20" s="324"/>
      <c r="W20" s="338"/>
      <c r="X20" s="338"/>
      <c r="Y20" s="338"/>
      <c r="Z20" s="338"/>
      <c r="AA20" s="338"/>
      <c r="AB20" s="338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</row>
    <row r="21" spans="1:51" ht="15.75" customHeight="1">
      <c r="A21" s="344"/>
      <c r="B21" s="344"/>
      <c r="C21" s="345"/>
      <c r="D21" s="336"/>
      <c r="E21" s="336"/>
      <c r="F21" s="346"/>
      <c r="G21" s="346"/>
      <c r="H21" s="323"/>
      <c r="I21" s="323"/>
      <c r="J21" s="323"/>
      <c r="K21" s="337"/>
      <c r="L21" s="325"/>
      <c r="M21" s="324"/>
      <c r="N21" s="326"/>
      <c r="O21" s="326"/>
      <c r="P21" s="327"/>
      <c r="Q21" s="328"/>
      <c r="R21" s="328"/>
      <c r="S21" s="324"/>
      <c r="T21" s="344"/>
      <c r="U21" s="324"/>
      <c r="V21" s="324"/>
      <c r="W21" s="325"/>
      <c r="X21" s="325"/>
      <c r="Y21" s="325"/>
      <c r="Z21" s="325"/>
      <c r="AA21" s="325"/>
      <c r="AB21" s="325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</row>
    <row r="22" spans="1:51" ht="15.75" customHeight="1">
      <c r="A22" s="321"/>
      <c r="B22" s="321"/>
      <c r="C22" s="345"/>
      <c r="D22" s="336"/>
      <c r="E22" s="336"/>
      <c r="F22" s="336"/>
      <c r="G22" s="336"/>
      <c r="H22" s="323"/>
      <c r="I22" s="323"/>
      <c r="J22" s="323"/>
      <c r="K22" s="337"/>
      <c r="L22" s="325"/>
      <c r="M22" s="324"/>
      <c r="N22" s="326"/>
      <c r="O22" s="326"/>
      <c r="P22" s="327"/>
      <c r="Q22" s="328"/>
      <c r="R22" s="328"/>
      <c r="S22" s="324"/>
      <c r="T22" s="321"/>
      <c r="U22" s="324"/>
      <c r="V22" s="324"/>
      <c r="W22" s="325"/>
      <c r="X22" s="325"/>
      <c r="Y22" s="325"/>
      <c r="Z22" s="325"/>
      <c r="AA22" s="325"/>
      <c r="AB22" s="325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</row>
    <row r="23" spans="1:51" ht="15.75" customHeight="1">
      <c r="A23" s="344"/>
      <c r="B23" s="344"/>
      <c r="C23" s="345"/>
      <c r="D23" s="336"/>
      <c r="E23" s="336"/>
      <c r="F23" s="336"/>
      <c r="G23" s="336"/>
      <c r="H23" s="323"/>
      <c r="I23" s="323"/>
      <c r="J23" s="323"/>
      <c r="K23" s="337"/>
      <c r="L23" s="338"/>
      <c r="M23" s="323"/>
      <c r="N23" s="326"/>
      <c r="O23" s="326"/>
      <c r="P23" s="327"/>
      <c r="Q23" s="328"/>
      <c r="R23" s="328"/>
      <c r="S23" s="324"/>
      <c r="T23" s="344"/>
      <c r="U23" s="324"/>
      <c r="V23" s="324"/>
      <c r="W23" s="338"/>
      <c r="X23" s="338"/>
      <c r="Y23" s="338"/>
      <c r="Z23" s="338"/>
      <c r="AA23" s="338"/>
      <c r="AB23" s="338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</row>
    <row r="24" spans="1:51" ht="15.75" customHeight="1">
      <c r="A24" s="344"/>
      <c r="B24" s="344"/>
      <c r="C24" s="345"/>
      <c r="D24" s="336"/>
      <c r="E24" s="336"/>
      <c r="F24" s="336"/>
      <c r="G24" s="336"/>
      <c r="H24" s="323"/>
      <c r="I24" s="323"/>
      <c r="J24" s="323"/>
      <c r="K24" s="337"/>
      <c r="L24" s="325"/>
      <c r="M24" s="324"/>
      <c r="N24" s="326"/>
      <c r="O24" s="326"/>
      <c r="P24" s="327"/>
      <c r="Q24" s="328"/>
      <c r="R24" s="328"/>
      <c r="S24" s="324"/>
      <c r="T24" s="344"/>
      <c r="U24" s="324"/>
      <c r="V24" s="324"/>
      <c r="W24" s="325"/>
      <c r="X24" s="325"/>
      <c r="Y24" s="325"/>
      <c r="Z24" s="325"/>
      <c r="AA24" s="325"/>
      <c r="AB24" s="325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</row>
    <row r="25" spans="1:51" ht="15.75" customHeight="1">
      <c r="A25" s="344"/>
      <c r="B25" s="344"/>
      <c r="C25" s="345"/>
      <c r="D25" s="336"/>
      <c r="E25" s="336"/>
      <c r="F25" s="336"/>
      <c r="G25" s="336"/>
      <c r="H25" s="323"/>
      <c r="I25" s="323"/>
      <c r="J25" s="323"/>
      <c r="K25" s="337"/>
      <c r="L25" s="338"/>
      <c r="M25" s="323"/>
      <c r="N25" s="326"/>
      <c r="O25" s="326"/>
      <c r="P25" s="327"/>
      <c r="Q25" s="328"/>
      <c r="R25" s="328"/>
      <c r="S25" s="324"/>
      <c r="T25" s="344"/>
      <c r="U25" s="324"/>
      <c r="V25" s="324"/>
      <c r="W25" s="338"/>
      <c r="X25" s="338"/>
      <c r="Y25" s="338"/>
      <c r="Z25" s="338"/>
      <c r="AA25" s="338"/>
      <c r="AB25" s="338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</row>
    <row r="26" spans="1:51" ht="15.75" customHeight="1">
      <c r="A26" s="344"/>
      <c r="B26" s="344"/>
      <c r="C26" s="345"/>
      <c r="D26" s="336"/>
      <c r="E26" s="336"/>
      <c r="F26" s="336"/>
      <c r="G26" s="336"/>
      <c r="H26" s="323"/>
      <c r="I26" s="323"/>
      <c r="J26" s="323"/>
      <c r="K26" s="337"/>
      <c r="L26" s="325"/>
      <c r="M26" s="324"/>
      <c r="N26" s="326"/>
      <c r="O26" s="326"/>
      <c r="P26" s="327"/>
      <c r="Q26" s="328"/>
      <c r="R26" s="328"/>
      <c r="S26" s="324"/>
      <c r="T26" s="344"/>
      <c r="U26" s="324"/>
      <c r="V26" s="324"/>
      <c r="W26" s="325"/>
      <c r="X26" s="325"/>
      <c r="Y26" s="325"/>
      <c r="Z26" s="325"/>
      <c r="AA26" s="325"/>
      <c r="AB26" s="325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</row>
  </sheetData>
  <customSheetViews>
    <customSheetView guid="{4D41A6F3-AFF1-44BC-BDEE-44635E8CA337}" filter="1" showAutoFilter="1">
      <pageMargins left="0.511811024" right="0.511811024" top="0.78740157499999996" bottom="0.78740157499999996" header="0.31496062000000002" footer="0.31496062000000002"/>
      <autoFilter ref="Q2:Q26" xr:uid="{09194A1E-8C0C-4656-B5E1-FB76443289B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44EED9E-C518-42F7-99B3-FCAC71111DE4}" filter="1" showAutoFilter="1">
      <pageMargins left="0.511811024" right="0.511811024" top="0.78740157499999996" bottom="0.78740157499999996" header="0.31496062000000002" footer="0.31496062000000002"/>
      <autoFilter ref="K2:K26" xr:uid="{A814F253-258A-4745-98D0-196CE587CE74}"/>
    </customSheetView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B2:AH15" xr:uid="{FA5744B3-8845-4B6F-9706-E3BDA668FAF8}"/>
    </customSheetView>
    <customSheetView guid="{68E5D952-DD04-41AD-98E7-DECA7A739916}" filter="1" showAutoFilter="1">
      <pageMargins left="0.511811024" right="0.511811024" top="0.78740157499999996" bottom="0.78740157499999996" header="0.31496062000000002" footer="0.31496062000000002"/>
      <autoFilter ref="K2:K26" xr:uid="{6AF4EDC5-93D3-4201-85C7-EEC42135035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230CB64-B15A-4143-AAE3-2223B8DD6A3E}" filter="1" showAutoFilter="1">
      <pageMargins left="0.511811024" right="0.511811024" top="0.78740157499999996" bottom="0.78740157499999996" header="0.31496062000000002" footer="0.31496062000000002"/>
      <autoFilter ref="B2:AF16" xr:uid="{91D67496-F978-4688-AA2E-86B8CFCC43C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4EBCA95-84F1-4FF3-BFFA-B65E5E80EC18}" filter="1" showAutoFilter="1">
      <pageMargins left="0.511811024" right="0.511811024" top="0.78740157499999996" bottom="0.78740157499999996" header="0.31496062000000002" footer="0.31496062000000002"/>
      <autoFilter ref="B2:Q15" xr:uid="{696BB815-EE7C-4A55-BF19-5E29DC62342F}">
        <filterColumn colId="13">
          <filters>
            <filter val="IBOVESPA"/>
          </filters>
        </filterColumn>
      </autoFilter>
    </customSheetView>
    <customSheetView guid="{FD23C74A-BD73-43AD-8890-3B3DA2B7FE62}" filter="1" showAutoFilter="1">
      <pageMargins left="0.511811024" right="0.511811024" top="0.78740157499999996" bottom="0.78740157499999996" header="0.31496062000000002" footer="0.31496062000000002"/>
      <autoFilter ref="B2:AF16" xr:uid="{AD4FD3CC-8A40-4FC7-B4B2-F6F2FFFB886E}"/>
    </customSheetView>
    <customSheetView guid="{B7ACB44D-41A9-4F15-8CCC-5033BDAC1615}" filter="1" showAutoFilter="1">
      <pageMargins left="0.511811024" right="0.511811024" top="0.78740157499999996" bottom="0.78740157499999996" header="0.31496062000000002" footer="0.31496062000000002"/>
      <autoFilter ref="D2:K26" xr:uid="{AB8E6800-54A1-46FF-9387-422AFBECDCE0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BD217EE-5EBD-4C66-91CA-3D52E2F0554D}" filter="1" showAutoFilter="1">
      <pageMargins left="0.511811024" right="0.511811024" top="0.78740157499999996" bottom="0.78740157499999996" header="0.31496062000000002" footer="0.31496062000000002"/>
      <autoFilter ref="B2:AD16" xr:uid="{46916ED6-AF75-455D-9BBB-256473238B89}"/>
    </customSheetView>
    <customSheetView guid="{0F6C8275-370C-44A1-9943-6C292CB342FA}" filter="1" showAutoFilter="1">
      <pageMargins left="0.511811024" right="0.511811024" top="0.78740157499999996" bottom="0.78740157499999996" header="0.31496062000000002" footer="0.31496062000000002"/>
      <autoFilter ref="B2:AG15" xr:uid="{3DFC00DF-6EEF-425E-B035-CD9ECE3DA27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C2763A5-EE68-4558-8C83-FB7D89B08C28}" filter="1" showAutoFilter="1">
      <pageMargins left="0.511811024" right="0.511811024" top="0.78740157499999996" bottom="0.78740157499999996" header="0.31496062000000002" footer="0.31496062000000002"/>
      <autoFilter ref="B2:AG15" xr:uid="{8565D779-C8CD-4804-8166-90CC87A15ED5}"/>
    </customSheetView>
    <customSheetView guid="{96ADE6A7-73D0-4C0E-8E01-6AEC4EE6CA89}" filter="1" showAutoFilter="1">
      <pageMargins left="0.511811024" right="0.511811024" top="0.78740157499999996" bottom="0.78740157499999996" header="0.31496062000000002" footer="0.31496062000000002"/>
      <autoFilter ref="B2:AD16" xr:uid="{405856E4-54E0-4B3B-A09C-B68C89342DA7}"/>
    </customSheetView>
    <customSheetView guid="{E8B8173E-3FFC-4A13-91D0-65447A7F0BE3}" filter="1" showAutoFilter="1">
      <pageMargins left="0.511811024" right="0.511811024" top="0.78740157499999996" bottom="0.78740157499999996" header="0.31496062000000002" footer="0.31496062000000002"/>
      <autoFilter ref="B2:AD16" xr:uid="{D2C9307C-86C0-4ABC-820B-576A23A9FE6C}"/>
    </customSheetView>
    <customSheetView guid="{79A5C37B-3613-4265-A11D-8A68332C601C}" filter="1" showAutoFilter="1">
      <pageMargins left="0.511811024" right="0.511811024" top="0.78740157499999996" bottom="0.78740157499999996" header="0.31496062000000002" footer="0.31496062000000002"/>
      <autoFilter ref="B2:AG15" xr:uid="{8A78B336-129B-48F7-98BA-C75F80B5C24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B9A760F-0E53-428D-9F3C-2288BC818008}" filter="1" showAutoFilter="1">
      <pageMargins left="0.511811024" right="0.511811024" top="0.78740157499999996" bottom="0.78740157499999996" header="0.31496062000000002" footer="0.31496062000000002"/>
      <autoFilter ref="B2:AF26" xr:uid="{1FB6461C-AA8A-49B9-83BE-1D8C966658D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2332A78-CE45-4EA0-BCCD-0FE33DB70A3C}" filter="1" showAutoFilter="1">
      <pageMargins left="0.511811024" right="0.511811024" top="0.78740157499999996" bottom="0.78740157499999996" header="0.31496062000000002" footer="0.31496062000000002"/>
      <autoFilter ref="B2:AG15" xr:uid="{5904AA98-AECC-4401-84C7-83B561713B13}"/>
    </customSheetView>
    <customSheetView guid="{037BE77E-73DE-48D5-B8AF-B1DA115F6A3E}" filter="1" showAutoFilter="1">
      <pageMargins left="0.511811024" right="0.511811024" top="0.78740157499999996" bottom="0.78740157499999996" header="0.31496062000000002" footer="0.31496062000000002"/>
      <autoFilter ref="B2:AF16" xr:uid="{BBF8377B-EC45-4D01-B4B0-227AFE58EED9}"/>
    </customSheetView>
    <customSheetView guid="{0570210B-0C5E-46D1-A489-44F48FD8D1DC}" filter="1" showAutoFilter="1">
      <pageMargins left="0.511811024" right="0.511811024" top="0.78740157499999996" bottom="0.78740157499999996" header="0.31496062000000002" footer="0.31496062000000002"/>
      <autoFilter ref="B2:AG15" xr:uid="{2A8420A9-C3E4-46A6-B625-AEF15F26A19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2712CA5-9A1A-482F-856C-576E4303D727}" filter="1" showAutoFilter="1">
      <pageMargins left="0.511811024" right="0.511811024" top="0.78740157499999996" bottom="0.78740157499999996" header="0.31496062000000002" footer="0.31496062000000002"/>
      <autoFilter ref="B2:AG15" xr:uid="{4E03EB48-E5A2-4BB8-9CFD-3CCEDA60647D}"/>
    </customSheetView>
    <customSheetView guid="{66630782-2AA6-46EF-8108-698DC6A339BA}" filter="1" showAutoFilter="1">
      <pageMargins left="0.511811024" right="0.511811024" top="0.78740157499999996" bottom="0.78740157499999996" header="0.31496062000000002" footer="0.31496062000000002"/>
      <autoFilter ref="AE2:AE26" xr:uid="{5EF50CEA-3C0D-46D2-8759-6F6BCDD40BF6}"/>
    </customSheetView>
    <customSheetView guid="{F2008EDA-7C84-45CF-B861-B8A24BFA47B5}" filter="1" showAutoFilter="1">
      <pageMargins left="0.511811024" right="0.511811024" top="0.78740157499999996" bottom="0.78740157499999996" header="0.31496062000000002" footer="0.31496062000000002"/>
      <autoFilter ref="F2:F26" xr:uid="{31DEC7DC-2AA3-45FA-8493-61960E12E5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8C7FEE-9894-4EA2-A0D1-E543726C7C87}" filter="1" showAutoFilter="1">
      <pageMargins left="0.511811024" right="0.511811024" top="0.78740157499999996" bottom="0.78740157499999996" header="0.31496062000000002" footer="0.31496062000000002"/>
      <autoFilter ref="B2:AF16" xr:uid="{4DDAB359-34D3-4E8B-BC4E-FB46782EDF25}"/>
    </customSheetView>
    <customSheetView guid="{0303D626-FA8D-4902-A1E1-330989F852C1}" filter="1" showAutoFilter="1">
      <pageMargins left="0.511811024" right="0.511811024" top="0.78740157499999996" bottom="0.78740157499999996" header="0.31496062000000002" footer="0.31496062000000002"/>
      <autoFilter ref="K2:K26" xr:uid="{97DBBD07-D6DB-4A7F-8AB0-A3B91745280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D042FBA-1573-4183-9A79-3453D460FD6B}" filter="1" showAutoFilter="1">
      <pageMargins left="0.511811024" right="0.511811024" top="0.78740157499999996" bottom="0.78740157499999996" header="0.31496062000000002" footer="0.31496062000000002"/>
      <autoFilter ref="F2:M26" xr:uid="{B76B64C4-579F-4EC4-8AFC-114368F7F09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F3B66E8-3744-468D-B572-526EA0CCD2C2}" filter="1" showAutoFilter="1">
      <pageMargins left="0.511811024" right="0.511811024" top="0.78740157499999996" bottom="0.78740157499999996" header="0.31496062000000002" footer="0.31496062000000002"/>
      <autoFilter ref="M2:O26" xr:uid="{EE802C81-392F-4989-B153-30A54B439F41}"/>
    </customSheetView>
    <customSheetView guid="{A25A9418-0D8A-440A-BFEE-9E8BE2CCD5FE}" filter="1" showAutoFilter="1">
      <pageMargins left="0.511811024" right="0.511811024" top="0.78740157499999996" bottom="0.78740157499999996" header="0.31496062000000002" footer="0.31496062000000002"/>
      <autoFilter ref="D2:F26" xr:uid="{6331677B-956E-49B7-9CD6-156BBBC254AC}"/>
    </customSheetView>
    <customSheetView guid="{C296E608-1730-4326-8BB9-61243AAAFF0C}" filter="1" showAutoFilter="1">
      <pageMargins left="0.511811024" right="0.511811024" top="0.78740157499999996" bottom="0.78740157499999996" header="0.31496062000000002" footer="0.31496062000000002"/>
      <autoFilter ref="M2:M26" xr:uid="{A3E3267B-EC41-46DD-B347-F6FC8818E5D7}">
        <filterColumn colId="0">
          <filters>
            <filter val="CON"/>
          </filters>
        </filterColumn>
      </autoFilter>
    </customSheetView>
    <customSheetView guid="{8D6D394B-3595-4482-AD14-F1B85185D92B}" filter="1" showAutoFilter="1">
      <pageMargins left="0.511811024" right="0.511811024" top="0.78740157499999996" bottom="0.78740157499999996" header="0.31496062000000002" footer="0.31496062000000002"/>
      <autoFilter ref="B2:AG16" xr:uid="{DED234DE-2B36-49D8-894E-3990DC7F4BB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965385-5DD5-4CC4-8289-28C31CC9DD7C}" filter="1" showAutoFilter="1">
      <pageMargins left="0.511811024" right="0.511811024" top="0.78740157499999996" bottom="0.78740157499999996" header="0.31496062000000002" footer="0.31496062000000002"/>
      <autoFilter ref="AG2:AG26" xr:uid="{E6A6519C-B76C-40DA-9EE7-85C2792CD33C}"/>
    </customSheetView>
    <customSheetView guid="{A6339718-2D12-4126-8411-0B8EADFDB2DE}" filter="1" showAutoFilter="1">
      <pageMargins left="0.511811024" right="0.511811024" top="0.78740157499999996" bottom="0.78740157499999996" header="0.31496062000000002" footer="0.31496062000000002"/>
      <autoFilter ref="K2:K26" xr:uid="{071ECFC8-F4D2-4363-9A2A-4C6B3352E3AF}"/>
    </customSheetView>
    <customSheetView guid="{6CD69C80-E7C8-40ED-BC7D-D4595969BFD5}" filter="1" showAutoFilter="1">
      <pageMargins left="0.511811024" right="0.511811024" top="0.78740157499999996" bottom="0.78740157499999996" header="0.31496062000000002" footer="0.31496062000000002"/>
      <autoFilter ref="B2:AD16" xr:uid="{DE7A37FC-E628-4FA2-A5F0-218B5AA732DB}"/>
    </customSheetView>
    <customSheetView guid="{EC25A1BD-0043-4C5E-90B2-7F25569B9E4F}" filter="1" showAutoFilter="1">
      <pageMargins left="0.511811024" right="0.511811024" top="0.78740157499999996" bottom="0.78740157499999996" header="0.31496062000000002" footer="0.31496062000000002"/>
      <autoFilter ref="F2:F26" xr:uid="{A37ABFA0-F905-4335-9C01-E43D3CB1A8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DDB3F11-467D-4959-B2DA-1A02A0BD9DFD}" filter="1" showAutoFilter="1">
      <pageMargins left="0.511811024" right="0.511811024" top="0.78740157499999996" bottom="0.78740157499999996" header="0.31496062000000002" footer="0.31496062000000002"/>
      <autoFilter ref="B2:AF16" xr:uid="{D86E7B34-3D4B-40AD-94D8-8BA5253946A3}">
        <sortState xmlns:xlrd2="http://schemas.microsoft.com/office/spreadsheetml/2017/richdata2" ref="B2:AF16">
          <sortCondition ref="B2:B16"/>
        </sortState>
      </autoFilter>
    </customSheetView>
    <customSheetView guid="{E6AB7DCB-9ED1-4655-8F18-0364E5FA525E}" filter="1" showAutoFilter="1">
      <pageMargins left="0.511811024" right="0.511811024" top="0.78740157499999996" bottom="0.78740157499999996" header="0.31496062000000002" footer="0.31496062000000002"/>
      <autoFilter ref="D2:F26" xr:uid="{A3C49C69-D6B2-4A18-88AB-5694D4825ADB}"/>
    </customSheetView>
    <customSheetView guid="{73806C4D-B483-4613-B286-C28749627AED}" filter="1" showAutoFilter="1">
      <pageMargins left="0.511811024" right="0.511811024" top="0.78740157499999996" bottom="0.78740157499999996" header="0.31496062000000002" footer="0.31496062000000002"/>
      <autoFilter ref="B2:AF16" xr:uid="{67A4EC1F-2822-418C-A1E7-9BC656119517}"/>
    </customSheetView>
    <customSheetView guid="{6BF4EEA8-0886-467A-B221-970AE60558CD}" filter="1" showAutoFilter="1">
      <pageMargins left="0.511811024" right="0.511811024" top="0.78740157499999996" bottom="0.78740157499999996" header="0.31496062000000002" footer="0.31496062000000002"/>
      <autoFilter ref="AF2:AF26" xr:uid="{1B63B3DA-F9DE-4E0F-99E7-F6B47B512FB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7D33928-587D-4132-A09B-DDA3828406B1}" filter="1" showAutoFilter="1">
      <pageMargins left="0.511811024" right="0.511811024" top="0.78740157499999996" bottom="0.78740157499999996" header="0.31496062000000002" footer="0.31496062000000002"/>
      <autoFilter ref="B2:AD16" xr:uid="{40B09345-07E1-4B39-A559-3CCE25788930}"/>
    </customSheetView>
    <customSheetView guid="{018BE424-0222-47A5-A17D-52D768ACCB23}" filter="1" showAutoFilter="1">
      <pageMargins left="0.511811024" right="0.511811024" top="0.78740157499999996" bottom="0.78740157499999996" header="0.31496062000000002" footer="0.31496062000000002"/>
      <autoFilter ref="F2:F26" xr:uid="{8ECDC329-F661-48C9-9EA7-560E4146028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73766B-8A40-41D0-BB1C-6EA4CBF4754B}" filter="1" showAutoFilter="1">
      <pageMargins left="0.511811024" right="0.511811024" top="0.78740157499999996" bottom="0.78740157499999996" header="0.31496062000000002" footer="0.31496062000000002"/>
      <autoFilter ref="B2:AF26" xr:uid="{F85691BC-552E-4C4C-98BB-FCB5468DE4CF}"/>
    </customSheetView>
    <customSheetView guid="{DF81FCBD-8565-4733-A664-A386002DE377}" filter="1" showAutoFilter="1">
      <pageMargins left="0.511811024" right="0.511811024" top="0.78740157499999996" bottom="0.78740157499999996" header="0.31496062000000002" footer="0.31496062000000002"/>
      <autoFilter ref="K2:K26" xr:uid="{EC2DCD37-60EF-4F15-97FE-E9CD35A6737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K2:L26" xr:uid="{F5BBFA26-E7EE-4CD4-ACBB-693504F79CD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CC0DBF2-B0DF-4873-8543-1BAADEBE1739}" filter="1" showAutoFilter="1">
      <pageMargins left="0.511811024" right="0.511811024" top="0.78740157499999996" bottom="0.78740157499999996" header="0.31496062000000002" footer="0.31496062000000002"/>
      <autoFilter ref="B2:AF16" xr:uid="{6D9AF1A4-23B7-43CB-B157-1591F76D908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729B42-296E-4A4F-8EF3-6905BF4CF69A}" filter="1" showAutoFilter="1">
      <pageMargins left="0.511811024" right="0.511811024" top="0.78740157499999996" bottom="0.78740157499999996" header="0.31496062000000002" footer="0.31496062000000002"/>
      <autoFilter ref="B2:AG15" xr:uid="{54EFA576-8639-4491-A8BE-4B892B0E8ED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563AE338-8562-4B66-A53E-EE4B03D347AD}" filter="1" showAutoFilter="1">
      <pageMargins left="0.511811024" right="0.511811024" top="0.78740157499999996" bottom="0.78740157499999996" header="0.31496062000000002" footer="0.31496062000000002"/>
      <autoFilter ref="K2:K26" xr:uid="{8B1FB2D7-1E9B-42D3-AB36-DA8EBEA2980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40A03EC-BCE9-4F52-8297-6B14C3938185}" filter="1" showAutoFilter="1">
      <pageMargins left="0.511811024" right="0.511811024" top="0.78740157499999996" bottom="0.78740157499999996" header="0.31496062000000002" footer="0.31496062000000002"/>
      <autoFilter ref="B2:AG15" xr:uid="{D1214610-1348-47E1-8844-FF9C8EA3F249}"/>
    </customSheetView>
    <customSheetView guid="{BB2C73DA-0F8F-4294-80B5-1C9262134889}" filter="1" showAutoFilter="1">
      <pageMargins left="0.511811024" right="0.511811024" top="0.78740157499999996" bottom="0.78740157499999996" header="0.31496062000000002" footer="0.31496062000000002"/>
      <autoFilter ref="F2:F26" xr:uid="{D9A2C4A9-536C-46ED-A9A5-B80DC2AF3AC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AD80CD-7202-403B-BFC2-01DBEDF8739E}" filter="1" showAutoFilter="1">
      <pageMargins left="0.511811024" right="0.511811024" top="0.78740157499999996" bottom="0.78740157499999996" header="0.31496062000000002" footer="0.31496062000000002"/>
      <autoFilter ref="B2:AG15" xr:uid="{1A5BE7E7-8D76-4C6A-A931-5AAA0BC8B164}"/>
    </customSheetView>
    <customSheetView guid="{747345E7-8F3F-4209-9E81-CDBA79DF5960}" filter="1" showAutoFilter="1">
      <pageMargins left="0.511811024" right="0.511811024" top="0.78740157499999996" bottom="0.78740157499999996" header="0.31496062000000002" footer="0.31496062000000002"/>
      <autoFilter ref="B2:AD16" xr:uid="{23A791F8-073E-4567-8D13-3F24C0B5BB8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C4E7CE6-B0B9-4E23-A27D-9288858A35B9}" filter="1" showAutoFilter="1">
      <pageMargins left="0.511811024" right="0.511811024" top="0.78740157499999996" bottom="0.78740157499999996" header="0.31496062000000002" footer="0.31496062000000002"/>
      <autoFilter ref="B2:AG15" xr:uid="{05D4BB77-8D74-4474-87EB-988BB9FE673F}"/>
    </customSheetView>
    <customSheetView guid="{0575B91D-956D-457D-84B5-34F759C2910B}" filter="1" showAutoFilter="1">
      <pageMargins left="0.511811024" right="0.511811024" top="0.78740157499999996" bottom="0.78740157499999996" header="0.31496062000000002" footer="0.31496062000000002"/>
      <autoFilter ref="F2:F26" xr:uid="{5D0A6035-4A2F-48BB-B873-62E42DF4626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8AF465-F71F-447A-8B9A-F2163558179A}" filter="1" showAutoFilter="1">
      <pageMargins left="0.511811024" right="0.511811024" top="0.78740157499999996" bottom="0.78740157499999996" header="0.31496062000000002" footer="0.31496062000000002"/>
      <autoFilter ref="B2:AG15" xr:uid="{8C06EDB6-AD5B-4550-8A2C-1529EA867C2E}"/>
    </customSheetView>
    <customSheetView guid="{2A9BC2CB-FBEE-4742-89E7-37DAF4DC2770}" filter="1" showAutoFilter="1">
      <pageMargins left="0.511811024" right="0.511811024" top="0.78740157499999996" bottom="0.78740157499999996" header="0.31496062000000002" footer="0.31496062000000002"/>
      <autoFilter ref="B2:AD16" xr:uid="{AEDD9F3C-1EAF-4656-820D-8561AE44FD4E}"/>
    </customSheetView>
    <customSheetView guid="{9372FFBA-1306-4127-86CB-773FD450AA21}" filter="1" showAutoFilter="1">
      <pageMargins left="0.511811024" right="0.511811024" top="0.78740157499999996" bottom="0.78740157499999996" header="0.31496062000000002" footer="0.31496062000000002"/>
      <autoFilter ref="F2:F26" xr:uid="{BD37CF43-1F14-42C5-8E77-3993C973AC1A}"/>
    </customSheetView>
    <customSheetView guid="{A2190490-9753-43B5-840B-889EDEE44C5F}" filter="1" showAutoFilter="1">
      <pageMargins left="0.511811024" right="0.511811024" top="0.78740157499999996" bottom="0.78740157499999996" header="0.31496062000000002" footer="0.31496062000000002"/>
      <autoFilter ref="F2:AF26" xr:uid="{9CC0BFFE-A7D2-4482-8B3C-A32FB9105D1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33A633D-8EE6-4E33-87F8-C6D84BB8FA26}" filter="1" showAutoFilter="1">
      <pageMargins left="0.511811024" right="0.511811024" top="0.78740157499999996" bottom="0.78740157499999996" header="0.31496062000000002" footer="0.31496062000000002"/>
      <autoFilter ref="AG2:AG26" xr:uid="{FFC33BD1-5D0D-419E-8369-A491039E1A09}"/>
    </customSheetView>
    <customSheetView guid="{CB3AC335-9B1A-4122-B386-418C11A2F5ED}" filter="1" showAutoFilter="1">
      <pageMargins left="0.511811024" right="0.511811024" top="0.78740157499999996" bottom="0.78740157499999996" header="0.31496062000000002" footer="0.31496062000000002"/>
      <autoFilter ref="E2:F26" xr:uid="{E7330482-CCE7-4386-A24E-7F0CBCA5A451}"/>
    </customSheetView>
    <customSheetView guid="{0ECF83C6-1C9D-4D8F-B906-124EF1C36145}" filter="1" showAutoFilter="1">
      <pageMargins left="0.511811024" right="0.511811024" top="0.78740157499999996" bottom="0.78740157499999996" header="0.31496062000000002" footer="0.31496062000000002"/>
      <autoFilter ref="B2:AG26" xr:uid="{3D20C2A0-C249-4488-97A4-EF7A762B4C5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1569BDB-DE95-45B9-B535-A698CE184FC5}" filter="1" showAutoFilter="1">
      <pageMargins left="0.511811024" right="0.511811024" top="0.78740157499999996" bottom="0.78740157499999996" header="0.31496062000000002" footer="0.31496062000000002"/>
      <autoFilter ref="D2:F26" xr:uid="{AA3E3DBF-87F6-486D-8160-D58F8838386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CE8C91C-3895-4616-B412-A6C625968522}" filter="1" showAutoFilter="1">
      <pageMargins left="0.511811024" right="0.511811024" top="0.78740157499999996" bottom="0.78740157499999996" header="0.31496062000000002" footer="0.31496062000000002"/>
      <autoFilter ref="D2:AF26" xr:uid="{B4AD3465-5BA1-4B27-A733-03178EA0D8D8}"/>
    </customSheetView>
    <customSheetView guid="{70019C5F-DE88-4909-A64E-0826A72429FE}" filter="1" showAutoFilter="1">
      <pageMargins left="0.511811024" right="0.511811024" top="0.78740157499999996" bottom="0.78740157499999996" header="0.31496062000000002" footer="0.31496062000000002"/>
      <autoFilter ref="D2:F26" xr:uid="{B2B2504C-BA44-4218-B34A-DF25B85A21B0}"/>
    </customSheetView>
    <customSheetView guid="{8731C614-46CD-488D-A4AE-1D72C2C5E49F}" filter="1" showAutoFilter="1">
      <pageMargins left="0.511811024" right="0.511811024" top="0.78740157499999996" bottom="0.78740157499999996" header="0.31496062000000002" footer="0.31496062000000002"/>
      <autoFilter ref="D2:AF26" xr:uid="{7AD9BAFF-7BEE-4A28-8176-591562AF2B32}"/>
    </customSheetView>
    <customSheetView guid="{FF7291E2-1DB6-4F10-AAF1-0A2CAFB6CDC5}" filter="1" showAutoFilter="1">
      <pageMargins left="0.511811024" right="0.511811024" top="0.78740157499999996" bottom="0.78740157499999996" header="0.31496062000000002" footer="0.31496062000000002"/>
      <autoFilter ref="B2:AG26" xr:uid="{13B1E82B-77B7-44A8-95BF-24A776620394}"/>
    </customSheetView>
    <customSheetView guid="{829DCF0C-86D9-45E3-84CE-FEE5C3B9A60E}" filter="1" showAutoFilter="1">
      <pageMargins left="0.511811024" right="0.511811024" top="0.78740157499999996" bottom="0.78740157499999996" header="0.31496062000000002" footer="0.31496062000000002"/>
      <autoFilter ref="D2:F26" xr:uid="{8E5DA520-8246-4113-B132-8B11168FF882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63" t="s">
        <v>105</v>
      </c>
      <c r="B1" s="664"/>
      <c r="C1" s="664"/>
      <c r="D1" s="664"/>
      <c r="E1" s="664"/>
      <c r="F1" s="664"/>
      <c r="G1" s="347" t="s">
        <v>106</v>
      </c>
      <c r="H1" s="665" t="s">
        <v>107</v>
      </c>
      <c r="I1" s="664"/>
      <c r="J1" s="663" t="s">
        <v>105</v>
      </c>
      <c r="K1" s="664"/>
      <c r="L1" s="664"/>
      <c r="M1" s="664"/>
      <c r="N1" s="664"/>
      <c r="O1" s="664"/>
      <c r="P1" s="664"/>
      <c r="Q1" s="308" t="s">
        <v>3119</v>
      </c>
      <c r="R1" s="19" t="s">
        <v>3118</v>
      </c>
      <c r="S1" s="671" t="s">
        <v>108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109</v>
      </c>
      <c r="AD1" s="21" t="s">
        <v>109</v>
      </c>
      <c r="AE1" s="21" t="s">
        <v>109</v>
      </c>
      <c r="AF1" s="21" t="s">
        <v>109</v>
      </c>
      <c r="AG1" s="21" t="s">
        <v>109</v>
      </c>
      <c r="AH1" s="21" t="s">
        <v>109</v>
      </c>
      <c r="AI1" s="21" t="s">
        <v>109</v>
      </c>
      <c r="AJ1" s="21" t="s">
        <v>109</v>
      </c>
      <c r="AK1" s="21" t="s">
        <v>109</v>
      </c>
      <c r="AL1" s="21" t="s">
        <v>109</v>
      </c>
      <c r="AM1" s="21" t="s">
        <v>109</v>
      </c>
      <c r="AN1" s="21" t="s">
        <v>109</v>
      </c>
      <c r="AO1" s="21" t="s">
        <v>109</v>
      </c>
      <c r="AP1" s="21" t="s">
        <v>109</v>
      </c>
      <c r="AQ1" s="21" t="s">
        <v>109</v>
      </c>
      <c r="AR1" s="21" t="s">
        <v>109</v>
      </c>
      <c r="AS1" s="21" t="s">
        <v>109</v>
      </c>
      <c r="AT1" s="21" t="s">
        <v>109</v>
      </c>
      <c r="AU1" s="21" t="s">
        <v>109</v>
      </c>
      <c r="AV1" s="21" t="s">
        <v>109</v>
      </c>
      <c r="AW1" s="21" t="s">
        <v>109</v>
      </c>
      <c r="AX1" s="21" t="s">
        <v>109</v>
      </c>
      <c r="AY1" s="21" t="s">
        <v>109</v>
      </c>
      <c r="AZ1" s="21" t="s">
        <v>109</v>
      </c>
      <c r="BA1" s="21" t="s">
        <v>109</v>
      </c>
      <c r="BB1" s="21" t="s">
        <v>109</v>
      </c>
      <c r="BC1" s="21" t="s">
        <v>109</v>
      </c>
      <c r="BD1" s="21" t="s">
        <v>109</v>
      </c>
      <c r="BE1" s="21" t="s">
        <v>109</v>
      </c>
      <c r="BF1" s="21" t="s">
        <v>109</v>
      </c>
      <c r="BG1" s="21" t="s">
        <v>109</v>
      </c>
      <c r="BH1" s="21" t="s">
        <v>109</v>
      </c>
      <c r="BI1" s="21" t="s">
        <v>109</v>
      </c>
      <c r="BJ1" s="21" t="s">
        <v>109</v>
      </c>
      <c r="BK1" s="21" t="s">
        <v>109</v>
      </c>
      <c r="BL1" s="21" t="s">
        <v>109</v>
      </c>
      <c r="BM1" s="21" t="s">
        <v>109</v>
      </c>
      <c r="BN1" s="21" t="s">
        <v>109</v>
      </c>
      <c r="BO1" s="21" t="s">
        <v>109</v>
      </c>
      <c r="BP1" s="21" t="s">
        <v>109</v>
      </c>
      <c r="BQ1" s="21" t="s">
        <v>109</v>
      </c>
      <c r="BR1" s="21" t="s">
        <v>109</v>
      </c>
      <c r="BS1" s="21" t="s">
        <v>109</v>
      </c>
      <c r="BT1" s="21" t="s">
        <v>109</v>
      </c>
      <c r="BU1" s="21" t="s">
        <v>109</v>
      </c>
      <c r="BV1" s="21" t="s">
        <v>109</v>
      </c>
      <c r="BW1" s="21" t="s">
        <v>109</v>
      </c>
      <c r="BX1" s="21" t="s">
        <v>109</v>
      </c>
      <c r="BY1" s="21" t="s">
        <v>109</v>
      </c>
      <c r="BZ1" s="21" t="s">
        <v>109</v>
      </c>
      <c r="CA1" s="21" t="s">
        <v>109</v>
      </c>
      <c r="CB1" s="21" t="s">
        <v>109</v>
      </c>
      <c r="CC1" s="21" t="s">
        <v>109</v>
      </c>
      <c r="CD1" s="21" t="s">
        <v>109</v>
      </c>
      <c r="CE1" s="21" t="s">
        <v>109</v>
      </c>
      <c r="CF1" s="21" t="s">
        <v>109</v>
      </c>
      <c r="CG1" s="21" t="s">
        <v>109</v>
      </c>
      <c r="CH1" s="21" t="s">
        <v>109</v>
      </c>
      <c r="CI1" s="21" t="s">
        <v>109</v>
      </c>
      <c r="CJ1" s="21" t="s">
        <v>109</v>
      </c>
      <c r="CK1" s="21" t="s">
        <v>109</v>
      </c>
      <c r="CL1" s="21" t="s">
        <v>109</v>
      </c>
      <c r="CM1" s="21" t="s">
        <v>109</v>
      </c>
      <c r="CN1" s="21" t="s">
        <v>109</v>
      </c>
    </row>
    <row r="2" spans="1:92" ht="15.75" customHeight="1">
      <c r="A2" s="22" t="s">
        <v>2</v>
      </c>
      <c r="B2" s="22" t="s">
        <v>110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111</v>
      </c>
      <c r="H2" s="22" t="s">
        <v>112</v>
      </c>
      <c r="I2" s="22" t="s">
        <v>113</v>
      </c>
      <c r="J2" s="22" t="s">
        <v>114</v>
      </c>
      <c r="K2" s="22" t="s">
        <v>115</v>
      </c>
      <c r="L2" s="22" t="s">
        <v>116</v>
      </c>
      <c r="M2" s="22" t="s">
        <v>8</v>
      </c>
      <c r="N2" s="22" t="s">
        <v>117</v>
      </c>
      <c r="O2" s="22" t="s">
        <v>118</v>
      </c>
      <c r="P2" s="22" t="s">
        <v>11</v>
      </c>
      <c r="Q2" s="23" t="s">
        <v>7</v>
      </c>
      <c r="R2" s="23" t="s">
        <v>119</v>
      </c>
      <c r="S2" s="22" t="s">
        <v>120</v>
      </c>
      <c r="T2" s="22" t="s">
        <v>12</v>
      </c>
      <c r="U2" s="22" t="s">
        <v>13</v>
      </c>
      <c r="V2" s="24" t="s">
        <v>121</v>
      </c>
      <c r="W2" s="22" t="s">
        <v>122</v>
      </c>
      <c r="X2" s="22" t="s">
        <v>123</v>
      </c>
      <c r="Y2" s="22" t="s">
        <v>124</v>
      </c>
      <c r="Z2" s="22" t="s">
        <v>125</v>
      </c>
      <c r="AA2" s="22" t="s">
        <v>126</v>
      </c>
      <c r="AB2" s="22" t="s">
        <v>127</v>
      </c>
      <c r="AC2" s="22" t="s">
        <v>3850</v>
      </c>
      <c r="AD2" s="22" t="s">
        <v>3851</v>
      </c>
      <c r="AE2" s="22" t="s">
        <v>3852</v>
      </c>
      <c r="AF2" s="22" t="s">
        <v>3120</v>
      </c>
      <c r="AG2" s="22" t="s">
        <v>3121</v>
      </c>
      <c r="AH2" s="22" t="s">
        <v>3122</v>
      </c>
      <c r="AI2" s="22" t="s">
        <v>3123</v>
      </c>
      <c r="AJ2" s="22" t="s">
        <v>3124</v>
      </c>
      <c r="AK2" s="22" t="s">
        <v>3125</v>
      </c>
      <c r="AL2" s="22" t="s">
        <v>3853</v>
      </c>
      <c r="AM2" s="247" t="s">
        <v>3127</v>
      </c>
      <c r="AN2" s="348" t="s">
        <v>3854</v>
      </c>
      <c r="AO2" s="348" t="s">
        <v>3129</v>
      </c>
      <c r="AP2" s="348" t="s">
        <v>3855</v>
      </c>
      <c r="AQ2" s="348" t="s">
        <v>3131</v>
      </c>
      <c r="AR2" s="348" t="s">
        <v>3132</v>
      </c>
      <c r="AS2" s="348" t="s">
        <v>3133</v>
      </c>
      <c r="AT2" s="348" t="s">
        <v>3134</v>
      </c>
      <c r="AU2" s="348" t="s">
        <v>3135</v>
      </c>
      <c r="AV2" s="348" t="s">
        <v>3856</v>
      </c>
      <c r="AW2" s="348" t="s">
        <v>3137</v>
      </c>
      <c r="AX2" s="348" t="s">
        <v>3857</v>
      </c>
      <c r="AY2" s="348" t="s">
        <v>3139</v>
      </c>
      <c r="AZ2" s="348" t="s">
        <v>3140</v>
      </c>
      <c r="BA2" s="348" t="s">
        <v>3141</v>
      </c>
      <c r="BB2" s="348" t="s">
        <v>3142</v>
      </c>
      <c r="BC2" s="348" t="s">
        <v>3143</v>
      </c>
      <c r="BD2" s="23" t="s">
        <v>3144</v>
      </c>
      <c r="BE2" s="23" t="s">
        <v>3858</v>
      </c>
      <c r="BF2" s="23" t="s">
        <v>3146</v>
      </c>
      <c r="BG2" s="23" t="s">
        <v>3859</v>
      </c>
      <c r="BH2" s="23" t="s">
        <v>3149</v>
      </c>
      <c r="BI2" s="23" t="s">
        <v>3150</v>
      </c>
      <c r="BJ2" s="23" t="s">
        <v>3151</v>
      </c>
      <c r="BK2" s="23" t="s">
        <v>3152</v>
      </c>
      <c r="BL2" s="23" t="s">
        <v>3153</v>
      </c>
      <c r="BM2" s="23" t="s">
        <v>3154</v>
      </c>
      <c r="BN2" s="23" t="s">
        <v>128</v>
      </c>
      <c r="BO2" s="23" t="s">
        <v>129</v>
      </c>
      <c r="BP2" s="23" t="s">
        <v>130</v>
      </c>
      <c r="BQ2" s="23" t="s">
        <v>131</v>
      </c>
      <c r="BR2" s="23" t="s">
        <v>132</v>
      </c>
      <c r="BS2" s="23" t="s">
        <v>133</v>
      </c>
      <c r="BT2" s="348" t="s">
        <v>134</v>
      </c>
      <c r="BU2" s="348" t="s">
        <v>135</v>
      </c>
      <c r="BV2" s="348" t="s">
        <v>136</v>
      </c>
      <c r="BW2" s="348" t="s">
        <v>137</v>
      </c>
      <c r="BX2" s="348" t="s">
        <v>138</v>
      </c>
      <c r="BY2" s="348" t="s">
        <v>139</v>
      </c>
      <c r="BZ2" s="348" t="s">
        <v>140</v>
      </c>
      <c r="CA2" s="348" t="s">
        <v>141</v>
      </c>
      <c r="CB2" s="348" t="s">
        <v>142</v>
      </c>
      <c r="CC2" s="348" t="s">
        <v>143</v>
      </c>
      <c r="CD2" s="348" t="s">
        <v>144</v>
      </c>
      <c r="CE2" s="348" t="s">
        <v>145</v>
      </c>
      <c r="CF2" s="348" t="s">
        <v>146</v>
      </c>
      <c r="CG2" s="348" t="s">
        <v>147</v>
      </c>
      <c r="CH2" s="348" t="s">
        <v>148</v>
      </c>
      <c r="CI2" s="348" t="s">
        <v>149</v>
      </c>
      <c r="CJ2" s="348" t="s">
        <v>150</v>
      </c>
      <c r="CK2" s="348" t="s">
        <v>151</v>
      </c>
      <c r="CL2" s="348" t="s">
        <v>152</v>
      </c>
      <c r="CM2" s="348" t="s">
        <v>153</v>
      </c>
      <c r="CN2" s="348" t="s">
        <v>154</v>
      </c>
    </row>
    <row r="3" spans="1:92" ht="15.75" customHeight="1">
      <c r="A3" s="349" t="s">
        <v>3860</v>
      </c>
      <c r="B3" s="349" t="s">
        <v>3861</v>
      </c>
      <c r="C3" s="350" t="s">
        <v>3862</v>
      </c>
      <c r="D3" s="9" t="s">
        <v>18</v>
      </c>
      <c r="E3" s="9" t="s">
        <v>32</v>
      </c>
      <c r="F3" s="128" t="s">
        <v>255</v>
      </c>
      <c r="G3" s="128" t="s">
        <v>3829</v>
      </c>
      <c r="H3" s="351" t="s">
        <v>161</v>
      </c>
      <c r="I3" s="26" t="s">
        <v>24</v>
      </c>
      <c r="J3" s="9" t="str">
        <f t="shared" ref="J3:J7" si="0">IF(Q3=0,"Não","Sim")</f>
        <v>Não</v>
      </c>
      <c r="K3" s="311">
        <v>44629</v>
      </c>
      <c r="L3" s="352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9"/>
      <c r="R3" s="30"/>
      <c r="S3" s="7" t="s">
        <v>207</v>
      </c>
      <c r="T3" s="130" t="s">
        <v>3863</v>
      </c>
      <c r="U3" s="353" t="s">
        <v>32</v>
      </c>
      <c r="V3" s="35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279</v>
      </c>
      <c r="Z3" s="355"/>
      <c r="AA3" s="355"/>
      <c r="AB3" s="355"/>
      <c r="AC3" s="356"/>
      <c r="AD3" s="356"/>
      <c r="AE3" s="356"/>
      <c r="AF3" s="356"/>
      <c r="AG3" s="356"/>
      <c r="AH3" s="356"/>
      <c r="AI3" s="356"/>
      <c r="AJ3" s="356"/>
      <c r="AK3" s="356"/>
      <c r="AL3" s="356"/>
      <c r="AM3" s="357"/>
      <c r="AN3" s="357"/>
      <c r="AO3" s="357"/>
      <c r="AP3" s="357"/>
      <c r="AQ3" s="357"/>
      <c r="AR3" s="357"/>
      <c r="AS3" s="357"/>
      <c r="AT3" s="357"/>
      <c r="AU3" s="356"/>
      <c r="AV3" s="356"/>
      <c r="AW3" s="356"/>
      <c r="AX3" s="356"/>
      <c r="AY3" s="356"/>
      <c r="AZ3" s="356"/>
      <c r="BA3" s="356"/>
      <c r="BB3" s="356"/>
      <c r="BC3" s="356"/>
      <c r="BD3" s="356"/>
      <c r="BE3" s="356"/>
      <c r="BF3" s="356"/>
      <c r="BG3" s="356">
        <v>30511</v>
      </c>
      <c r="BH3" s="356">
        <v>0</v>
      </c>
      <c r="BI3" s="356"/>
      <c r="BJ3" s="356">
        <v>48736.86</v>
      </c>
      <c r="BK3" s="356">
        <v>51373.49</v>
      </c>
      <c r="BL3" s="356">
        <v>52228.11</v>
      </c>
      <c r="BM3" s="356">
        <v>51857.9</v>
      </c>
      <c r="BN3" s="356">
        <v>0</v>
      </c>
      <c r="BO3" s="356"/>
      <c r="BP3" s="356"/>
      <c r="BQ3" s="356"/>
      <c r="BR3" s="356"/>
      <c r="BS3" s="356"/>
      <c r="BT3" s="356"/>
      <c r="BU3" s="356"/>
      <c r="BV3" s="356"/>
      <c r="BW3" s="356">
        <v>0</v>
      </c>
      <c r="BX3" s="356">
        <v>0</v>
      </c>
      <c r="BY3" s="356">
        <v>0</v>
      </c>
      <c r="BZ3" s="356">
        <v>0</v>
      </c>
      <c r="CA3" s="356">
        <v>0</v>
      </c>
      <c r="CB3" s="356">
        <v>0</v>
      </c>
      <c r="CC3" s="356">
        <v>0</v>
      </c>
      <c r="CD3" s="356">
        <v>0</v>
      </c>
      <c r="CE3" s="356">
        <v>0</v>
      </c>
      <c r="CF3" s="356">
        <v>0</v>
      </c>
      <c r="CG3" s="356">
        <v>0</v>
      </c>
      <c r="CH3" s="356">
        <v>0</v>
      </c>
      <c r="CI3" s="356">
        <v>0</v>
      </c>
      <c r="CJ3" s="356">
        <v>0</v>
      </c>
      <c r="CK3" s="356">
        <v>0</v>
      </c>
      <c r="CL3" s="356">
        <v>0</v>
      </c>
      <c r="CM3" s="356">
        <v>0</v>
      </c>
      <c r="CN3" s="356">
        <v>0</v>
      </c>
    </row>
    <row r="4" spans="1:92" ht="15.75" customHeight="1">
      <c r="A4" s="349" t="s">
        <v>3860</v>
      </c>
      <c r="B4" s="355" t="s">
        <v>322</v>
      </c>
      <c r="C4" s="358" t="s">
        <v>3864</v>
      </c>
      <c r="D4" s="9" t="s">
        <v>18</v>
      </c>
      <c r="E4" s="9" t="s">
        <v>32</v>
      </c>
      <c r="F4" s="359" t="s">
        <v>220</v>
      </c>
      <c r="G4" s="128" t="s">
        <v>3829</v>
      </c>
      <c r="H4" s="351" t="s">
        <v>179</v>
      </c>
      <c r="I4" s="26" t="s">
        <v>629</v>
      </c>
      <c r="J4" s="9" t="str">
        <f t="shared" si="0"/>
        <v>Não</v>
      </c>
      <c r="K4" s="315">
        <v>44075</v>
      </c>
      <c r="L4" s="360"/>
      <c r="M4" s="317" t="s">
        <v>221</v>
      </c>
      <c r="N4" s="318">
        <v>1.4999999999999999E-2</v>
      </c>
      <c r="O4" s="6" t="s">
        <v>24</v>
      </c>
      <c r="P4" s="11">
        <v>0</v>
      </c>
      <c r="Q4" s="349"/>
      <c r="R4" s="30" t="s">
        <v>3865</v>
      </c>
      <c r="S4" s="7" t="s">
        <v>163</v>
      </c>
      <c r="T4" s="317" t="s">
        <v>324</v>
      </c>
      <c r="U4" s="361" t="s">
        <v>325</v>
      </c>
      <c r="V4" s="354" t="e">
        <f t="shared" ca="1" si="1"/>
        <v>#NAME?</v>
      </c>
      <c r="W4" s="7"/>
      <c r="X4" s="7"/>
      <c r="Y4" s="7" t="s">
        <v>279</v>
      </c>
      <c r="Z4" s="355"/>
      <c r="AA4" s="355"/>
      <c r="AB4" s="355"/>
      <c r="AC4" s="356">
        <v>0</v>
      </c>
      <c r="AD4" s="356">
        <v>0</v>
      </c>
      <c r="AE4" s="356">
        <v>0</v>
      </c>
      <c r="AF4" s="356">
        <v>0</v>
      </c>
      <c r="AG4" s="356">
        <v>0</v>
      </c>
      <c r="AH4" s="356">
        <v>0</v>
      </c>
      <c r="AI4" s="356">
        <v>0</v>
      </c>
      <c r="AJ4" s="356">
        <v>0</v>
      </c>
      <c r="AK4" s="356">
        <v>0</v>
      </c>
      <c r="AL4" s="356">
        <v>0</v>
      </c>
      <c r="AM4" s="357">
        <v>120000</v>
      </c>
      <c r="AN4" s="357">
        <v>117828.07</v>
      </c>
      <c r="AO4" s="357">
        <v>117951.33</v>
      </c>
      <c r="AP4" s="357">
        <v>140206.63</v>
      </c>
      <c r="AQ4" s="357">
        <v>150855.82999999999</v>
      </c>
      <c r="AR4" s="357">
        <v>148393.17000000001</v>
      </c>
      <c r="AS4" s="357">
        <v>171615.52</v>
      </c>
      <c r="AT4" s="357">
        <v>171628.13</v>
      </c>
      <c r="AU4" s="356">
        <v>199989.14</v>
      </c>
      <c r="AV4" s="356">
        <v>214620.13</v>
      </c>
      <c r="AW4" s="356">
        <v>214986.46</v>
      </c>
      <c r="AX4" s="356">
        <v>237099.6</v>
      </c>
      <c r="AY4" s="356">
        <v>248211.86</v>
      </c>
      <c r="AZ4" s="356">
        <v>236915.45</v>
      </c>
      <c r="BA4" s="356">
        <v>254536.06</v>
      </c>
      <c r="BB4" s="356">
        <v>248974.9</v>
      </c>
      <c r="BC4" s="356">
        <v>245530.4</v>
      </c>
      <c r="BD4" s="356">
        <v>235892.49</v>
      </c>
      <c r="BE4" s="356">
        <v>210817.08</v>
      </c>
      <c r="BF4" s="356">
        <v>258231.01</v>
      </c>
      <c r="BG4" s="356">
        <v>209992</v>
      </c>
      <c r="BH4" s="356">
        <v>209613.12</v>
      </c>
      <c r="BI4" s="356">
        <v>689074.29</v>
      </c>
      <c r="BJ4" s="356">
        <v>691017.71</v>
      </c>
      <c r="BK4" s="356">
        <v>697475.64</v>
      </c>
      <c r="BL4" s="356">
        <v>701732.01</v>
      </c>
      <c r="BM4" s="356">
        <v>709805.97</v>
      </c>
      <c r="BN4" s="356">
        <v>719672.68</v>
      </c>
      <c r="BO4" s="356">
        <v>717360.89</v>
      </c>
      <c r="BP4" s="356">
        <v>722848.36</v>
      </c>
      <c r="BQ4" s="356">
        <v>744427.34</v>
      </c>
      <c r="BR4" s="356">
        <v>752272.27</v>
      </c>
      <c r="BS4" s="356">
        <v>764710.32</v>
      </c>
      <c r="BT4" s="356">
        <v>785604.92</v>
      </c>
      <c r="BU4" s="356">
        <v>800837.41</v>
      </c>
      <c r="BV4" s="356">
        <v>807773.22</v>
      </c>
      <c r="BW4" s="356">
        <v>807773.22</v>
      </c>
      <c r="BX4" s="356">
        <v>817740.04</v>
      </c>
      <c r="BY4" s="356">
        <v>798392.52</v>
      </c>
      <c r="BZ4" s="356">
        <v>800618.61</v>
      </c>
      <c r="CA4" s="356">
        <v>814987.04</v>
      </c>
      <c r="CB4" s="356">
        <v>839929.71</v>
      </c>
      <c r="CC4" s="356">
        <v>0</v>
      </c>
      <c r="CD4" s="356">
        <v>0</v>
      </c>
      <c r="CE4" s="356">
        <v>0</v>
      </c>
      <c r="CF4" s="356">
        <v>0</v>
      </c>
      <c r="CG4" s="356">
        <v>0</v>
      </c>
      <c r="CH4" s="356">
        <v>0</v>
      </c>
      <c r="CI4" s="356">
        <v>0</v>
      </c>
      <c r="CJ4" s="356">
        <v>0</v>
      </c>
      <c r="CK4" s="356">
        <v>0</v>
      </c>
      <c r="CL4" s="356">
        <v>0</v>
      </c>
      <c r="CM4" s="356">
        <v>0</v>
      </c>
      <c r="CN4" s="356">
        <v>0</v>
      </c>
    </row>
    <row r="5" spans="1:92" ht="15.75" customHeight="1">
      <c r="A5" s="349" t="s">
        <v>3860</v>
      </c>
      <c r="B5" s="362" t="s">
        <v>3866</v>
      </c>
      <c r="C5" s="363" t="s">
        <v>3867</v>
      </c>
      <c r="D5" s="9" t="s">
        <v>18</v>
      </c>
      <c r="E5" s="9" t="s">
        <v>32</v>
      </c>
      <c r="F5" s="359" t="s">
        <v>233</v>
      </c>
      <c r="G5" s="128" t="s">
        <v>3829</v>
      </c>
      <c r="H5" s="351" t="s">
        <v>170</v>
      </c>
      <c r="I5" s="26" t="s">
        <v>24</v>
      </c>
      <c r="J5" s="9" t="str">
        <f t="shared" si="0"/>
        <v>Não</v>
      </c>
      <c r="K5" s="315">
        <v>45107</v>
      </c>
      <c r="L5" s="360"/>
      <c r="M5" s="130" t="s">
        <v>23</v>
      </c>
      <c r="N5" s="318">
        <v>1.2E-2</v>
      </c>
      <c r="O5" s="6" t="s">
        <v>24</v>
      </c>
      <c r="P5" s="11">
        <v>0</v>
      </c>
      <c r="Q5" s="349"/>
      <c r="R5" s="30"/>
      <c r="S5" s="7" t="s">
        <v>163</v>
      </c>
      <c r="T5" s="359" t="s">
        <v>3868</v>
      </c>
      <c r="U5" s="361" t="s">
        <v>32</v>
      </c>
      <c r="V5" s="354" t="e">
        <f t="shared" ca="1" si="1"/>
        <v>#NAME?</v>
      </c>
      <c r="W5" s="7"/>
      <c r="X5" s="7"/>
      <c r="Y5" s="7" t="s">
        <v>279</v>
      </c>
      <c r="Z5" s="355"/>
      <c r="AA5" s="364">
        <v>45107</v>
      </c>
      <c r="AB5" s="355">
        <v>49075100015287</v>
      </c>
      <c r="AC5" s="356"/>
      <c r="AD5" s="356"/>
      <c r="AE5" s="356"/>
      <c r="AF5" s="356"/>
      <c r="AG5" s="356"/>
      <c r="AH5" s="356"/>
      <c r="AI5" s="356"/>
      <c r="AJ5" s="356"/>
      <c r="AK5" s="356"/>
      <c r="AL5" s="356"/>
      <c r="AM5" s="357"/>
      <c r="AN5" s="357"/>
      <c r="AO5" s="357"/>
      <c r="AP5" s="357"/>
      <c r="AQ5" s="357"/>
      <c r="AR5" s="357"/>
      <c r="AS5" s="357"/>
      <c r="AT5" s="357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  <c r="BN5" s="356"/>
      <c r="BO5" s="356"/>
      <c r="BP5" s="356"/>
      <c r="BQ5" s="356"/>
      <c r="BR5" s="356"/>
      <c r="BS5" s="356"/>
      <c r="BT5" s="356"/>
      <c r="BU5" s="356"/>
      <c r="BV5" s="356">
        <v>110430.21</v>
      </c>
      <c r="BW5" s="356">
        <v>110430.21</v>
      </c>
      <c r="BX5" s="356">
        <v>111796.7</v>
      </c>
      <c r="BY5" s="356">
        <v>117723.31</v>
      </c>
      <c r="BZ5" s="356">
        <v>118564.24</v>
      </c>
      <c r="CA5" s="356">
        <v>123445.88</v>
      </c>
      <c r="CB5" s="356">
        <v>124184.08</v>
      </c>
      <c r="CC5" s="356">
        <v>125268.94</v>
      </c>
      <c r="CD5" s="356">
        <v>126358.95</v>
      </c>
      <c r="CE5" s="356">
        <v>127359.83</v>
      </c>
      <c r="CF5" s="356">
        <v>128402.04</v>
      </c>
      <c r="CG5" s="356">
        <v>129442.46</v>
      </c>
      <c r="CH5" s="356">
        <v>130436.62</v>
      </c>
      <c r="CI5" s="356">
        <v>131303.6</v>
      </c>
      <c r="CJ5" s="356">
        <v>132261.51999999999</v>
      </c>
      <c r="CK5" s="356">
        <v>133269.07</v>
      </c>
      <c r="CL5" s="356">
        <v>134561.54</v>
      </c>
      <c r="CM5" s="356">
        <v>135435.14000000001</v>
      </c>
      <c r="CN5" s="356">
        <v>135542.67000000001</v>
      </c>
    </row>
    <row r="6" spans="1:92" ht="15.75" customHeight="1">
      <c r="A6" s="349" t="s">
        <v>3860</v>
      </c>
      <c r="B6" s="355" t="s">
        <v>3869</v>
      </c>
      <c r="C6" s="358" t="s">
        <v>3870</v>
      </c>
      <c r="D6" s="9" t="s">
        <v>18</v>
      </c>
      <c r="E6" s="9" t="s">
        <v>32</v>
      </c>
      <c r="F6" s="317" t="s">
        <v>3871</v>
      </c>
      <c r="G6" s="128" t="s">
        <v>3829</v>
      </c>
      <c r="H6" s="351" t="s">
        <v>161</v>
      </c>
      <c r="I6" s="26" t="s">
        <v>24</v>
      </c>
      <c r="J6" s="9" t="str">
        <f t="shared" si="0"/>
        <v>Sim</v>
      </c>
      <c r="K6" s="315">
        <v>43759</v>
      </c>
      <c r="L6" s="360"/>
      <c r="M6" s="317" t="s">
        <v>381</v>
      </c>
      <c r="N6" s="318">
        <v>0.02</v>
      </c>
      <c r="O6" s="6" t="s">
        <v>99</v>
      </c>
      <c r="P6" s="11">
        <v>0.2</v>
      </c>
      <c r="Q6" s="36" t="s">
        <v>3872</v>
      </c>
      <c r="R6" s="30"/>
      <c r="S6" s="7" t="s">
        <v>163</v>
      </c>
      <c r="T6" s="317" t="s">
        <v>3873</v>
      </c>
      <c r="U6" s="361" t="s">
        <v>32</v>
      </c>
      <c r="V6" s="354" t="e">
        <f t="shared" ca="1" si="1"/>
        <v>#NAME?</v>
      </c>
      <c r="W6" s="7"/>
      <c r="X6" s="7"/>
      <c r="Y6" s="7" t="s">
        <v>279</v>
      </c>
      <c r="Z6" s="355"/>
      <c r="AA6" s="355"/>
      <c r="AB6" s="355"/>
      <c r="AC6" s="356">
        <v>4987.96</v>
      </c>
      <c r="AD6" s="356">
        <v>5039.5200000000004</v>
      </c>
      <c r="AE6" s="357">
        <v>5153.8900000000003</v>
      </c>
      <c r="AF6" s="357">
        <v>5136.17</v>
      </c>
      <c r="AG6" s="357">
        <v>4895.74</v>
      </c>
      <c r="AH6" s="357">
        <v>4349.46</v>
      </c>
      <c r="AI6" s="357">
        <v>4454.04</v>
      </c>
      <c r="AJ6" s="357">
        <v>4521.5600000000004</v>
      </c>
      <c r="AK6" s="357">
        <v>4694.08</v>
      </c>
      <c r="AL6" s="357">
        <v>4862.8999999999996</v>
      </c>
      <c r="AM6" s="357">
        <v>4816.16</v>
      </c>
      <c r="AN6" s="357">
        <v>4647.29</v>
      </c>
      <c r="AO6" s="357">
        <v>4642.1499999999996</v>
      </c>
      <c r="AP6" s="357">
        <v>4910.84</v>
      </c>
      <c r="AQ6" s="357">
        <v>5055.8</v>
      </c>
      <c r="AR6" s="357">
        <v>4973.2</v>
      </c>
      <c r="AS6" s="357">
        <v>4874.09</v>
      </c>
      <c r="AT6" s="357">
        <v>4907.6499999999996</v>
      </c>
      <c r="AU6" s="356">
        <v>5004.75</v>
      </c>
      <c r="AV6" s="356">
        <v>5046.1499999999996</v>
      </c>
      <c r="AW6" s="356">
        <v>5038.6400000000003</v>
      </c>
      <c r="AX6" s="356">
        <v>5045.8999999999996</v>
      </c>
      <c r="AY6" s="356">
        <v>55.75</v>
      </c>
      <c r="AZ6" s="356"/>
      <c r="BA6" s="356"/>
      <c r="BB6" s="356"/>
      <c r="BC6" s="356"/>
      <c r="BD6" s="356"/>
      <c r="BE6" s="356"/>
      <c r="BF6" s="356"/>
      <c r="BG6" s="356"/>
      <c r="BH6" s="356">
        <v>0</v>
      </c>
      <c r="BI6" s="356"/>
      <c r="BJ6" s="356" t="s">
        <v>3167</v>
      </c>
      <c r="BK6" s="356"/>
      <c r="BL6" s="356"/>
      <c r="BM6" s="356"/>
      <c r="BN6" s="356">
        <v>0</v>
      </c>
      <c r="BO6" s="356"/>
      <c r="BP6" s="356"/>
      <c r="BQ6" s="356"/>
      <c r="BR6" s="356"/>
      <c r="BS6" s="356"/>
      <c r="BT6" s="356"/>
      <c r="BU6" s="356"/>
      <c r="BV6" s="356"/>
      <c r="BW6" s="356">
        <v>0</v>
      </c>
      <c r="BX6" s="356">
        <v>0</v>
      </c>
      <c r="BY6" s="356">
        <v>0</v>
      </c>
      <c r="BZ6" s="356">
        <v>0</v>
      </c>
      <c r="CA6" s="356">
        <v>0</v>
      </c>
      <c r="CB6" s="365">
        <v>0</v>
      </c>
      <c r="CC6" s="356">
        <v>0</v>
      </c>
      <c r="CD6" s="356">
        <v>0</v>
      </c>
      <c r="CE6" s="356">
        <v>0</v>
      </c>
      <c r="CF6" s="356">
        <v>0</v>
      </c>
      <c r="CG6" s="356">
        <v>0</v>
      </c>
      <c r="CH6" s="356">
        <v>0</v>
      </c>
      <c r="CI6" s="356">
        <v>0</v>
      </c>
      <c r="CJ6" s="356">
        <v>0</v>
      </c>
      <c r="CK6" s="356">
        <v>0</v>
      </c>
      <c r="CL6" s="356">
        <v>0</v>
      </c>
      <c r="CM6" s="356">
        <v>0</v>
      </c>
      <c r="CN6" s="356">
        <v>0</v>
      </c>
    </row>
    <row r="7" spans="1:92" ht="15.75" customHeight="1">
      <c r="A7" s="349" t="s">
        <v>3860</v>
      </c>
      <c r="B7" s="355" t="s">
        <v>3874</v>
      </c>
      <c r="C7" s="358" t="s">
        <v>3875</v>
      </c>
      <c r="D7" s="9" t="s">
        <v>18</v>
      </c>
      <c r="E7" s="9" t="s">
        <v>32</v>
      </c>
      <c r="F7" s="359" t="s">
        <v>295</v>
      </c>
      <c r="G7" s="128" t="s">
        <v>3829</v>
      </c>
      <c r="H7" s="351" t="s">
        <v>179</v>
      </c>
      <c r="I7" s="26" t="s">
        <v>24</v>
      </c>
      <c r="J7" s="9" t="str">
        <f t="shared" si="0"/>
        <v>Não</v>
      </c>
      <c r="K7" s="315">
        <v>43686</v>
      </c>
      <c r="L7" s="360"/>
      <c r="M7" s="317" t="s">
        <v>281</v>
      </c>
      <c r="N7" s="366">
        <v>0.02</v>
      </c>
      <c r="O7" s="6" t="s">
        <v>201</v>
      </c>
      <c r="P7" s="11">
        <v>0.2</v>
      </c>
      <c r="Q7" s="349"/>
      <c r="R7" s="30"/>
      <c r="S7" s="7" t="s">
        <v>163</v>
      </c>
      <c r="T7" s="317" t="s">
        <v>3227</v>
      </c>
      <c r="U7" s="361" t="s">
        <v>970</v>
      </c>
      <c r="V7" s="354" t="e">
        <f t="shared" ca="1" si="1"/>
        <v>#NAME?</v>
      </c>
      <c r="W7" s="7"/>
      <c r="X7" s="7"/>
      <c r="Y7" s="7" t="s">
        <v>279</v>
      </c>
      <c r="Z7" s="355"/>
      <c r="AA7" s="355"/>
      <c r="AB7" s="355"/>
      <c r="AC7" s="356">
        <v>0</v>
      </c>
      <c r="AD7" s="356">
        <v>0</v>
      </c>
      <c r="AE7" s="357">
        <v>0</v>
      </c>
      <c r="AF7" s="357">
        <v>0</v>
      </c>
      <c r="AG7" s="357">
        <v>0</v>
      </c>
      <c r="AH7" s="357">
        <v>0</v>
      </c>
      <c r="AI7" s="357">
        <v>0</v>
      </c>
      <c r="AJ7" s="357">
        <v>0</v>
      </c>
      <c r="AK7" s="357">
        <v>0</v>
      </c>
      <c r="AL7" s="357">
        <v>0</v>
      </c>
      <c r="AM7" s="357"/>
      <c r="AN7" s="357">
        <v>0</v>
      </c>
      <c r="AO7" s="357">
        <v>0</v>
      </c>
      <c r="AP7" s="357"/>
      <c r="AQ7" s="367"/>
      <c r="AR7" s="367">
        <v>0</v>
      </c>
      <c r="AS7" s="367"/>
      <c r="AT7" s="367"/>
      <c r="AU7" s="367"/>
      <c r="AV7" s="367"/>
      <c r="AW7" s="367">
        <v>0</v>
      </c>
      <c r="AX7" s="357"/>
      <c r="AY7" s="367"/>
      <c r="AZ7" s="357"/>
      <c r="BA7" s="357"/>
      <c r="BB7" s="357"/>
      <c r="BC7" s="357"/>
      <c r="BD7" s="357"/>
      <c r="BE7" s="357"/>
      <c r="BF7" s="357"/>
      <c r="BG7" s="357">
        <v>0</v>
      </c>
      <c r="BH7" s="357">
        <v>0</v>
      </c>
      <c r="BI7" s="357"/>
      <c r="BJ7" s="357" t="s">
        <v>3167</v>
      </c>
      <c r="BK7" s="357"/>
      <c r="BL7" s="356"/>
      <c r="BM7" s="356"/>
      <c r="BN7" s="356">
        <v>0</v>
      </c>
      <c r="BO7" s="356"/>
      <c r="BP7" s="356"/>
      <c r="BQ7" s="356"/>
      <c r="BR7" s="356"/>
      <c r="BS7" s="356"/>
      <c r="BT7" s="356"/>
      <c r="BU7" s="356"/>
      <c r="BV7" s="356"/>
      <c r="BW7" s="356">
        <v>0</v>
      </c>
      <c r="BX7" s="356">
        <v>0</v>
      </c>
      <c r="BY7" s="356">
        <v>0</v>
      </c>
      <c r="BZ7" s="356">
        <v>0</v>
      </c>
      <c r="CA7" s="356">
        <v>0</v>
      </c>
      <c r="CB7" s="356">
        <v>0</v>
      </c>
      <c r="CC7" s="356">
        <v>0</v>
      </c>
      <c r="CD7" s="356">
        <v>0</v>
      </c>
      <c r="CE7" s="356">
        <v>0</v>
      </c>
      <c r="CF7" s="356">
        <v>0</v>
      </c>
      <c r="CG7" s="356">
        <v>0</v>
      </c>
      <c r="CH7" s="356">
        <v>0</v>
      </c>
      <c r="CI7" s="356">
        <v>0</v>
      </c>
      <c r="CJ7" s="356">
        <v>0</v>
      </c>
      <c r="CK7" s="356">
        <v>0</v>
      </c>
      <c r="CL7" s="356">
        <v>0</v>
      </c>
      <c r="CM7" s="356">
        <v>0</v>
      </c>
      <c r="CN7" s="356">
        <v>0</v>
      </c>
    </row>
    <row r="8" spans="1:92" ht="15.75" customHeight="1">
      <c r="A8" s="349" t="s">
        <v>3860</v>
      </c>
      <c r="B8" s="368" t="s">
        <v>565</v>
      </c>
      <c r="C8" s="358" t="s">
        <v>3876</v>
      </c>
      <c r="D8" s="9" t="s">
        <v>18</v>
      </c>
      <c r="E8" s="9" t="s">
        <v>32</v>
      </c>
      <c r="F8" s="359" t="s">
        <v>220</v>
      </c>
      <c r="G8" s="128" t="s">
        <v>3829</v>
      </c>
      <c r="H8" s="351" t="s">
        <v>179</v>
      </c>
      <c r="I8" s="26" t="s">
        <v>180</v>
      </c>
      <c r="J8" s="9" t="str">
        <f>IF(R8=0,"Não","Sim")</f>
        <v>Sim</v>
      </c>
      <c r="K8" s="315">
        <v>43934</v>
      </c>
      <c r="L8" s="360"/>
      <c r="M8" s="317" t="s">
        <v>381</v>
      </c>
      <c r="N8" s="318">
        <v>0.02</v>
      </c>
      <c r="O8" s="6" t="s">
        <v>99</v>
      </c>
      <c r="P8" s="11">
        <v>0.2</v>
      </c>
      <c r="Q8" s="349"/>
      <c r="R8" s="369" t="s">
        <v>3877</v>
      </c>
      <c r="S8" s="7" t="s">
        <v>163</v>
      </c>
      <c r="T8" s="317" t="s">
        <v>567</v>
      </c>
      <c r="U8" s="361" t="s">
        <v>32</v>
      </c>
      <c r="V8" s="354" t="e">
        <f t="shared" ca="1" si="1"/>
        <v>#NAME?</v>
      </c>
      <c r="W8" s="7"/>
      <c r="X8" s="7"/>
      <c r="Y8" s="7" t="s">
        <v>279</v>
      </c>
      <c r="Z8" s="355"/>
      <c r="AA8" s="355"/>
      <c r="AB8" s="355"/>
      <c r="AC8" s="356">
        <v>0</v>
      </c>
      <c r="AD8" s="356">
        <v>0</v>
      </c>
      <c r="AE8" s="357">
        <v>0</v>
      </c>
      <c r="AF8" s="357">
        <v>0</v>
      </c>
      <c r="AG8" s="357">
        <v>0</v>
      </c>
      <c r="AH8" s="357">
        <v>0</v>
      </c>
      <c r="AI8" s="357">
        <v>198532.35</v>
      </c>
      <c r="AJ8" s="357">
        <v>200529.88</v>
      </c>
      <c r="AK8" s="357">
        <v>205168.39</v>
      </c>
      <c r="AL8" s="357">
        <v>213829.98</v>
      </c>
      <c r="AM8" s="357">
        <v>187848.55</v>
      </c>
      <c r="AN8" s="357">
        <v>174344.73</v>
      </c>
      <c r="AO8" s="357">
        <v>166428.38</v>
      </c>
      <c r="AP8" s="357">
        <v>188027.13</v>
      </c>
      <c r="AQ8" s="357">
        <v>194461.93</v>
      </c>
      <c r="AR8" s="357">
        <v>185425.29</v>
      </c>
      <c r="AS8" s="357">
        <v>172948.62</v>
      </c>
      <c r="AT8" s="357">
        <v>172028.87</v>
      </c>
      <c r="AU8" s="356">
        <v>188472.31</v>
      </c>
      <c r="AV8" s="356">
        <v>324026.19</v>
      </c>
      <c r="AW8" s="356">
        <v>324564.13</v>
      </c>
      <c r="AX8" s="356">
        <v>346831.26</v>
      </c>
      <c r="AY8" s="357">
        <v>340509.38</v>
      </c>
      <c r="AZ8" s="357">
        <v>337088.71</v>
      </c>
      <c r="BA8" s="357">
        <v>323344.58</v>
      </c>
      <c r="BB8" s="357">
        <v>256752.44</v>
      </c>
      <c r="BC8" s="357">
        <v>222781.82</v>
      </c>
      <c r="BD8" s="357">
        <v>199036.78</v>
      </c>
      <c r="BE8" s="357">
        <v>217354.12</v>
      </c>
      <c r="BF8" s="357">
        <v>238771.9</v>
      </c>
      <c r="BG8" s="357">
        <v>216488.31</v>
      </c>
      <c r="BH8" s="357">
        <v>211368.95999999999</v>
      </c>
      <c r="BI8" s="357">
        <v>211692.9</v>
      </c>
      <c r="BJ8" s="357">
        <v>205428.81</v>
      </c>
      <c r="BK8" s="357">
        <v>213872.48</v>
      </c>
      <c r="BL8" s="356">
        <v>216201.72</v>
      </c>
      <c r="BM8" s="356">
        <v>221755.58</v>
      </c>
      <c r="BN8" s="356">
        <v>232860.98</v>
      </c>
      <c r="BO8" s="356">
        <v>226603.36</v>
      </c>
      <c r="BP8" s="356">
        <v>240596.62</v>
      </c>
      <c r="BQ8" s="356">
        <v>220563</v>
      </c>
      <c r="BR8" s="356">
        <v>220713.5</v>
      </c>
      <c r="BS8" s="356">
        <v>222820.29</v>
      </c>
      <c r="BT8" s="356">
        <v>223093.59</v>
      </c>
      <c r="BU8" s="356">
        <v>225951.9</v>
      </c>
      <c r="BV8" s="356">
        <v>230485.87</v>
      </c>
      <c r="BW8" s="356">
        <v>230485.87</v>
      </c>
      <c r="BX8" s="356">
        <v>235650.07</v>
      </c>
      <c r="BY8" s="356">
        <v>243881.08</v>
      </c>
      <c r="BZ8" s="356">
        <v>234936.15</v>
      </c>
      <c r="CA8" s="356">
        <v>239749.64</v>
      </c>
      <c r="CB8" s="356">
        <v>253213.06</v>
      </c>
      <c r="CC8" s="356">
        <v>233920</v>
      </c>
      <c r="CD8" s="356">
        <v>270614.46000000002</v>
      </c>
      <c r="CE8" s="356">
        <v>217850.43</v>
      </c>
      <c r="CF8" s="356">
        <v>1685.37</v>
      </c>
      <c r="CG8" s="356">
        <v>0</v>
      </c>
      <c r="CH8" s="356">
        <v>0</v>
      </c>
      <c r="CI8" s="356">
        <v>0</v>
      </c>
      <c r="CJ8" s="356">
        <v>0</v>
      </c>
      <c r="CK8" s="356">
        <v>0</v>
      </c>
      <c r="CL8" s="356">
        <v>0</v>
      </c>
      <c r="CM8" s="356">
        <v>0</v>
      </c>
      <c r="CN8" s="356">
        <v>0</v>
      </c>
    </row>
    <row r="9" spans="1:92" ht="15.75" customHeight="1">
      <c r="A9" s="349" t="s">
        <v>3860</v>
      </c>
      <c r="B9" s="355" t="s">
        <v>3259</v>
      </c>
      <c r="C9" s="358" t="s">
        <v>3878</v>
      </c>
      <c r="D9" s="9" t="s">
        <v>18</v>
      </c>
      <c r="E9" s="9" t="s">
        <v>32</v>
      </c>
      <c r="F9" s="359" t="s">
        <v>3306</v>
      </c>
      <c r="G9" s="128" t="s">
        <v>3829</v>
      </c>
      <c r="H9" s="351" t="s">
        <v>179</v>
      </c>
      <c r="I9" s="26" t="s">
        <v>24</v>
      </c>
      <c r="J9" s="9" t="str">
        <f t="shared" ref="J9:J17" si="2">IF(Q9=0,"Não","Sim")</f>
        <v>Sim</v>
      </c>
      <c r="K9" s="315">
        <v>43663</v>
      </c>
      <c r="L9" s="360"/>
      <c r="M9" s="317" t="s">
        <v>381</v>
      </c>
      <c r="N9" s="366">
        <v>0.01</v>
      </c>
      <c r="O9" s="6" t="s">
        <v>99</v>
      </c>
      <c r="P9" s="11">
        <v>0.15</v>
      </c>
      <c r="Q9" s="36" t="s">
        <v>3872</v>
      </c>
      <c r="R9" s="72"/>
      <c r="S9" s="7" t="s">
        <v>163</v>
      </c>
      <c r="T9" s="317" t="s">
        <v>3261</v>
      </c>
      <c r="U9" s="361" t="s">
        <v>32</v>
      </c>
      <c r="V9" s="354" t="e">
        <f t="shared" ca="1" si="1"/>
        <v>#NAME?</v>
      </c>
      <c r="W9" s="7"/>
      <c r="X9" s="7"/>
      <c r="Y9" s="7" t="s">
        <v>279</v>
      </c>
      <c r="Z9" s="355"/>
      <c r="AA9" s="355"/>
      <c r="AB9" s="355"/>
      <c r="AC9" s="356">
        <v>0</v>
      </c>
      <c r="AD9" s="356">
        <v>0</v>
      </c>
      <c r="AE9" s="357">
        <v>0</v>
      </c>
      <c r="AF9" s="357">
        <v>0</v>
      </c>
      <c r="AG9" s="357">
        <v>0</v>
      </c>
      <c r="AH9" s="357">
        <v>0</v>
      </c>
      <c r="AI9" s="357">
        <v>0</v>
      </c>
      <c r="AJ9" s="357">
        <v>0</v>
      </c>
      <c r="AK9" s="357">
        <v>0</v>
      </c>
      <c r="AL9" s="357">
        <v>0</v>
      </c>
      <c r="AM9" s="357"/>
      <c r="AN9" s="357">
        <v>0</v>
      </c>
      <c r="AO9" s="357">
        <v>0</v>
      </c>
      <c r="AP9" s="357"/>
      <c r="AQ9" s="357"/>
      <c r="AR9" s="357">
        <v>0</v>
      </c>
      <c r="AS9" s="357"/>
      <c r="AT9" s="357"/>
      <c r="AU9" s="357"/>
      <c r="AV9" s="357"/>
      <c r="AW9" s="357">
        <v>0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>
        <v>0</v>
      </c>
      <c r="BH9" s="357">
        <v>0</v>
      </c>
      <c r="BI9" s="357"/>
      <c r="BJ9" s="357" t="s">
        <v>3167</v>
      </c>
      <c r="BK9" s="357"/>
      <c r="BL9" s="356"/>
      <c r="BM9" s="356"/>
      <c r="BN9" s="356"/>
      <c r="BO9" s="356"/>
      <c r="BP9" s="356"/>
      <c r="BQ9" s="356"/>
      <c r="BR9" s="356"/>
      <c r="BS9" s="356"/>
      <c r="BT9" s="356"/>
      <c r="BU9" s="356"/>
      <c r="BV9" s="356"/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356">
        <v>0</v>
      </c>
      <c r="CF9" s="356">
        <v>0</v>
      </c>
      <c r="CG9" s="356">
        <v>0</v>
      </c>
      <c r="CH9" s="356">
        <v>0</v>
      </c>
      <c r="CI9" s="356">
        <v>0</v>
      </c>
      <c r="CJ9" s="356">
        <v>0</v>
      </c>
      <c r="CK9" s="356">
        <v>0</v>
      </c>
      <c r="CL9" s="356">
        <v>0</v>
      </c>
      <c r="CM9" s="356">
        <v>0</v>
      </c>
      <c r="CN9" s="356">
        <v>0</v>
      </c>
    </row>
    <row r="10" spans="1:92" ht="15.75" customHeight="1">
      <c r="A10" s="349" t="s">
        <v>3860</v>
      </c>
      <c r="B10" s="355" t="s">
        <v>3879</v>
      </c>
      <c r="C10" s="363" t="s">
        <v>3880</v>
      </c>
      <c r="D10" s="9" t="s">
        <v>18</v>
      </c>
      <c r="E10" s="9" t="s">
        <v>32</v>
      </c>
      <c r="F10" s="359" t="s">
        <v>3306</v>
      </c>
      <c r="G10" s="128" t="s">
        <v>3829</v>
      </c>
      <c r="H10" s="351" t="s">
        <v>179</v>
      </c>
      <c r="I10" s="26" t="s">
        <v>24</v>
      </c>
      <c r="J10" s="9" t="str">
        <f t="shared" si="2"/>
        <v>Não</v>
      </c>
      <c r="K10" s="315">
        <v>43864</v>
      </c>
      <c r="L10" s="360"/>
      <c r="M10" s="317" t="s">
        <v>221</v>
      </c>
      <c r="N10" s="366">
        <v>1E-4</v>
      </c>
      <c r="O10" s="6" t="s">
        <v>24</v>
      </c>
      <c r="P10" s="11">
        <v>0</v>
      </c>
      <c r="Q10" s="349"/>
      <c r="R10" s="72"/>
      <c r="S10" s="7" t="s">
        <v>163</v>
      </c>
      <c r="T10" s="317" t="s">
        <v>3881</v>
      </c>
      <c r="U10" s="361" t="s">
        <v>32</v>
      </c>
      <c r="V10" s="354" t="e">
        <f t="shared" ca="1" si="1"/>
        <v>#NAME?</v>
      </c>
      <c r="W10" s="7"/>
      <c r="X10" s="7"/>
      <c r="Y10" s="7" t="s">
        <v>279</v>
      </c>
      <c r="Z10" s="355"/>
      <c r="AA10" s="355"/>
      <c r="AB10" s="355"/>
      <c r="AC10" s="356">
        <v>0</v>
      </c>
      <c r="AD10" s="356">
        <v>0</v>
      </c>
      <c r="AE10" s="357">
        <v>0</v>
      </c>
      <c r="AF10" s="357">
        <v>0</v>
      </c>
      <c r="AG10" s="357">
        <v>257539.37</v>
      </c>
      <c r="AH10" s="357">
        <v>248290.05</v>
      </c>
      <c r="AI10" s="357">
        <v>257290.32</v>
      </c>
      <c r="AJ10" s="357">
        <v>261574.77</v>
      </c>
      <c r="AK10" s="357">
        <v>265766.68</v>
      </c>
      <c r="AL10" s="357">
        <v>270591.32</v>
      </c>
      <c r="AM10" s="357">
        <v>266448.06</v>
      </c>
      <c r="AN10" s="357">
        <v>258292.02</v>
      </c>
      <c r="AO10" s="357">
        <v>258061.12</v>
      </c>
      <c r="AP10" s="357">
        <v>276790.53000000003</v>
      </c>
      <c r="AQ10" s="357">
        <v>284352.65999999997</v>
      </c>
      <c r="AR10" s="357">
        <v>276673.82</v>
      </c>
      <c r="AS10" s="357">
        <v>268457.18</v>
      </c>
      <c r="AT10" s="357">
        <v>267932.75</v>
      </c>
      <c r="AU10" s="356">
        <v>280352.87</v>
      </c>
      <c r="AV10" s="356">
        <v>276492.88</v>
      </c>
      <c r="AW10" s="356">
        <v>276542.40999999997</v>
      </c>
      <c r="AX10" s="356">
        <v>280807.88</v>
      </c>
      <c r="AY10" s="356">
        <v>280244.33</v>
      </c>
      <c r="AZ10" s="356">
        <v>277956.49</v>
      </c>
      <c r="BA10" s="356">
        <v>275858.09999999998</v>
      </c>
      <c r="BB10" s="356">
        <v>270518.24</v>
      </c>
      <c r="BC10" s="356">
        <v>266140.43</v>
      </c>
      <c r="BD10" s="356">
        <v>257981.5</v>
      </c>
      <c r="BE10" s="356">
        <v>266871.09999999998</v>
      </c>
      <c r="BF10" s="356">
        <v>276031.84999999998</v>
      </c>
      <c r="BG10" s="356">
        <v>280031.89</v>
      </c>
      <c r="BH10" s="356">
        <v>280789.90999999997</v>
      </c>
      <c r="BI10" s="356">
        <v>284504.27</v>
      </c>
      <c r="BJ10" s="356">
        <v>116971.52</v>
      </c>
      <c r="BK10" s="356">
        <v>694.79</v>
      </c>
      <c r="BL10" s="356">
        <v>849.9</v>
      </c>
      <c r="BM10" s="356">
        <v>849.9</v>
      </c>
      <c r="BN10" s="356">
        <v>0</v>
      </c>
      <c r="BO10" s="356"/>
      <c r="BP10" s="356"/>
      <c r="BQ10" s="356"/>
      <c r="BR10" s="356"/>
      <c r="BS10" s="356"/>
      <c r="BT10" s="356"/>
      <c r="BU10" s="356"/>
      <c r="BV10" s="356"/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356">
        <v>0</v>
      </c>
      <c r="CF10" s="356">
        <v>0</v>
      </c>
      <c r="CG10" s="356">
        <v>0</v>
      </c>
      <c r="CH10" s="356">
        <v>0</v>
      </c>
      <c r="CI10" s="356">
        <v>0</v>
      </c>
      <c r="CJ10" s="356">
        <v>0</v>
      </c>
      <c r="CK10" s="356">
        <v>0</v>
      </c>
      <c r="CL10" s="356">
        <v>0</v>
      </c>
      <c r="CM10" s="356">
        <v>0</v>
      </c>
      <c r="CN10" s="356">
        <v>0</v>
      </c>
    </row>
    <row r="11" spans="1:92" ht="15.75" customHeight="1">
      <c r="A11" s="349" t="s">
        <v>3860</v>
      </c>
      <c r="B11" s="355" t="s">
        <v>3882</v>
      </c>
      <c r="C11" s="363" t="s">
        <v>3883</v>
      </c>
      <c r="D11" s="9" t="s">
        <v>18</v>
      </c>
      <c r="E11" s="9" t="s">
        <v>32</v>
      </c>
      <c r="F11" s="359" t="s">
        <v>18</v>
      </c>
      <c r="G11" s="128" t="s">
        <v>3829</v>
      </c>
      <c r="H11" s="351" t="s">
        <v>179</v>
      </c>
      <c r="I11" s="26" t="s">
        <v>24</v>
      </c>
      <c r="J11" s="9" t="str">
        <f t="shared" si="2"/>
        <v>Não</v>
      </c>
      <c r="K11" s="315">
        <v>44062</v>
      </c>
      <c r="L11" s="360"/>
      <c r="M11" s="317" t="s">
        <v>221</v>
      </c>
      <c r="N11" s="366">
        <v>1.4999999999999999E-2</v>
      </c>
      <c r="O11" s="6" t="s">
        <v>24</v>
      </c>
      <c r="P11" s="11">
        <v>0</v>
      </c>
      <c r="Q11" s="349"/>
      <c r="R11" s="30"/>
      <c r="S11" s="7" t="s">
        <v>163</v>
      </c>
      <c r="T11" s="317" t="s">
        <v>3884</v>
      </c>
      <c r="U11" s="361" t="s">
        <v>32</v>
      </c>
      <c r="V11" s="354" t="e">
        <f t="shared" ca="1" si="1"/>
        <v>#NAME?</v>
      </c>
      <c r="W11" s="7"/>
      <c r="X11" s="7"/>
      <c r="Y11" s="7" t="s">
        <v>279</v>
      </c>
      <c r="Z11" s="355"/>
      <c r="AA11" s="355"/>
      <c r="AB11" s="355"/>
      <c r="AC11" s="356">
        <v>0</v>
      </c>
      <c r="AD11" s="356">
        <v>0</v>
      </c>
      <c r="AE11" s="356">
        <v>0</v>
      </c>
      <c r="AF11" s="356">
        <v>0</v>
      </c>
      <c r="AG11" s="356">
        <v>0</v>
      </c>
      <c r="AH11" s="356">
        <v>0</v>
      </c>
      <c r="AI11" s="356">
        <v>0</v>
      </c>
      <c r="AJ11" s="356">
        <v>0</v>
      </c>
      <c r="AK11" s="356">
        <v>0</v>
      </c>
      <c r="AL11" s="356">
        <v>0</v>
      </c>
      <c r="AM11" s="356">
        <v>180093.37</v>
      </c>
      <c r="AN11" s="356">
        <v>172792.99</v>
      </c>
      <c r="AO11" s="356">
        <v>172710.75</v>
      </c>
      <c r="AP11" s="356">
        <v>177927.11</v>
      </c>
      <c r="AQ11" s="356">
        <v>181504.78</v>
      </c>
      <c r="AR11" s="356">
        <v>177719.78</v>
      </c>
      <c r="AS11" s="356">
        <v>164338.46</v>
      </c>
      <c r="AT11" s="356">
        <v>163504.22</v>
      </c>
      <c r="AU11" s="356">
        <v>105356.68</v>
      </c>
      <c r="AV11" s="356">
        <v>71410.36</v>
      </c>
      <c r="AW11" s="356">
        <v>71700.88</v>
      </c>
      <c r="AX11" s="356">
        <v>66430.759999999995</v>
      </c>
      <c r="AY11" s="356">
        <v>66648.36</v>
      </c>
      <c r="AZ11" s="356">
        <v>53190.78</v>
      </c>
      <c r="BA11" s="356">
        <v>49858.559999999998</v>
      </c>
      <c r="BB11" s="356">
        <v>49187.42</v>
      </c>
      <c r="BC11" s="356">
        <v>37247.040000000001</v>
      </c>
      <c r="BD11" s="356">
        <v>28733.39</v>
      </c>
      <c r="BE11" s="356">
        <v>28963.08</v>
      </c>
      <c r="BF11" s="356">
        <v>22571.29</v>
      </c>
      <c r="BG11" s="356">
        <v>19775.150000000001</v>
      </c>
      <c r="BH11" s="356">
        <v>14460.46</v>
      </c>
      <c r="BI11" s="356">
        <v>15287.31</v>
      </c>
      <c r="BJ11" s="356">
        <v>11673.3</v>
      </c>
      <c r="BK11" s="356">
        <v>3549.51</v>
      </c>
      <c r="BL11" s="356">
        <v>3049</v>
      </c>
      <c r="BM11" s="356">
        <v>0</v>
      </c>
      <c r="BN11" s="356">
        <v>0</v>
      </c>
      <c r="BO11" s="356"/>
      <c r="BP11" s="356"/>
      <c r="BQ11" s="356"/>
      <c r="BR11" s="356"/>
      <c r="BS11" s="356"/>
      <c r="BT11" s="356"/>
      <c r="BU11" s="356"/>
      <c r="BV11" s="356"/>
      <c r="BW11" s="356">
        <v>0</v>
      </c>
      <c r="BX11" s="356">
        <v>0</v>
      </c>
      <c r="BY11" s="356">
        <v>0</v>
      </c>
      <c r="BZ11" s="356">
        <v>0</v>
      </c>
      <c r="CA11" s="356">
        <v>0</v>
      </c>
      <c r="CB11" s="356">
        <v>0</v>
      </c>
      <c r="CC11" s="356">
        <v>0</v>
      </c>
      <c r="CD11" s="356">
        <v>0</v>
      </c>
      <c r="CE11" s="356">
        <v>0</v>
      </c>
      <c r="CF11" s="356">
        <v>0</v>
      </c>
      <c r="CG11" s="356">
        <v>0</v>
      </c>
      <c r="CH11" s="356">
        <v>0</v>
      </c>
      <c r="CI11" s="356">
        <v>0</v>
      </c>
      <c r="CJ11" s="356">
        <v>0</v>
      </c>
      <c r="CK11" s="356">
        <v>0</v>
      </c>
      <c r="CL11" s="356">
        <v>0</v>
      </c>
      <c r="CM11" s="356">
        <v>0</v>
      </c>
      <c r="CN11" s="356">
        <v>0</v>
      </c>
    </row>
    <row r="12" spans="1:92" ht="15.75" customHeight="1">
      <c r="A12" s="349" t="s">
        <v>3860</v>
      </c>
      <c r="B12" s="355" t="s">
        <v>3885</v>
      </c>
      <c r="C12" s="363" t="s">
        <v>3886</v>
      </c>
      <c r="D12" s="9" t="s">
        <v>159</v>
      </c>
      <c r="E12" s="9" t="s">
        <v>32</v>
      </c>
      <c r="F12" s="359" t="s">
        <v>3887</v>
      </c>
      <c r="G12" s="128" t="s">
        <v>3829</v>
      </c>
      <c r="H12" s="351" t="s">
        <v>161</v>
      </c>
      <c r="I12" s="26" t="s">
        <v>24</v>
      </c>
      <c r="J12" s="9" t="str">
        <f t="shared" si="2"/>
        <v>Não</v>
      </c>
      <c r="K12" s="315">
        <v>44774</v>
      </c>
      <c r="L12" s="360">
        <v>44942</v>
      </c>
      <c r="M12" s="317" t="s">
        <v>221</v>
      </c>
      <c r="N12" s="366">
        <v>1.4999999999999999E-2</v>
      </c>
      <c r="O12" s="6" t="s">
        <v>24</v>
      </c>
      <c r="P12" s="11">
        <v>0</v>
      </c>
      <c r="Q12" s="349"/>
      <c r="R12" s="320"/>
      <c r="S12" s="7" t="s">
        <v>163</v>
      </c>
      <c r="T12" s="317" t="s">
        <v>3888</v>
      </c>
      <c r="U12" s="361" t="s">
        <v>32</v>
      </c>
      <c r="V12" s="354" t="e">
        <f t="shared" ca="1" si="1"/>
        <v>#NAME?</v>
      </c>
      <c r="W12" s="7"/>
      <c r="X12" s="7"/>
      <c r="Y12" s="7" t="s">
        <v>279</v>
      </c>
      <c r="Z12" s="355"/>
      <c r="AA12" s="355"/>
      <c r="AB12" s="355"/>
      <c r="AC12" s="356"/>
      <c r="AD12" s="356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6"/>
      <c r="BM12" s="356">
        <v>1029046.34</v>
      </c>
      <c r="BN12" s="356">
        <v>1125492.29</v>
      </c>
      <c r="BO12" s="356">
        <v>1115086.74</v>
      </c>
      <c r="BP12" s="356">
        <v>1126305.3</v>
      </c>
      <c r="BQ12" s="356">
        <v>0</v>
      </c>
      <c r="BR12" s="356">
        <v>0</v>
      </c>
      <c r="BS12" s="356"/>
      <c r="BT12" s="356"/>
      <c r="BU12" s="356"/>
      <c r="BV12" s="356"/>
      <c r="BW12" s="356">
        <v>0</v>
      </c>
      <c r="BX12" s="356">
        <v>0</v>
      </c>
      <c r="BY12" s="356">
        <v>0</v>
      </c>
      <c r="BZ12" s="356">
        <v>0</v>
      </c>
      <c r="CA12" s="356">
        <v>0</v>
      </c>
      <c r="CB12" s="356">
        <v>0</v>
      </c>
      <c r="CC12" s="356">
        <v>0</v>
      </c>
      <c r="CD12" s="356">
        <v>0</v>
      </c>
      <c r="CE12" s="356">
        <v>0</v>
      </c>
      <c r="CF12" s="356">
        <v>0</v>
      </c>
      <c r="CG12" s="356">
        <v>0</v>
      </c>
      <c r="CH12" s="356">
        <v>0</v>
      </c>
      <c r="CI12" s="356">
        <v>0</v>
      </c>
      <c r="CJ12" s="356">
        <v>0</v>
      </c>
      <c r="CK12" s="356">
        <v>0</v>
      </c>
      <c r="CL12" s="356">
        <v>0</v>
      </c>
      <c r="CM12" s="356">
        <v>0</v>
      </c>
      <c r="CN12" s="356">
        <v>0</v>
      </c>
    </row>
    <row r="13" spans="1:92" ht="15.75" customHeight="1">
      <c r="A13" s="349" t="s">
        <v>3860</v>
      </c>
      <c r="B13" s="355" t="s">
        <v>3889</v>
      </c>
      <c r="C13" s="363" t="s">
        <v>3890</v>
      </c>
      <c r="D13" s="9" t="s">
        <v>18</v>
      </c>
      <c r="E13" s="9" t="s">
        <v>32</v>
      </c>
      <c r="F13" s="359" t="s">
        <v>3306</v>
      </c>
      <c r="G13" s="128" t="s">
        <v>3829</v>
      </c>
      <c r="H13" s="351" t="s">
        <v>161</v>
      </c>
      <c r="I13" s="26" t="s">
        <v>24</v>
      </c>
      <c r="J13" s="9" t="str">
        <f t="shared" si="2"/>
        <v>Não</v>
      </c>
      <c r="K13" s="315" t="s">
        <v>3891</v>
      </c>
      <c r="L13" s="360"/>
      <c r="M13" s="317" t="s">
        <v>221</v>
      </c>
      <c r="N13" s="366">
        <v>1.4999999999999999E-2</v>
      </c>
      <c r="O13" s="6" t="s">
        <v>24</v>
      </c>
      <c r="P13" s="11">
        <v>0</v>
      </c>
      <c r="Q13" s="349"/>
      <c r="R13" s="30"/>
      <c r="S13" s="7" t="s">
        <v>163</v>
      </c>
      <c r="T13" s="317" t="s">
        <v>3892</v>
      </c>
      <c r="U13" s="361" t="s">
        <v>32</v>
      </c>
      <c r="V13" s="354" t="e">
        <f t="shared" ca="1" si="1"/>
        <v>#NAME?</v>
      </c>
      <c r="W13" s="7"/>
      <c r="X13" s="7"/>
      <c r="Y13" s="7" t="s">
        <v>279</v>
      </c>
      <c r="Z13" s="355"/>
      <c r="AA13" s="355"/>
      <c r="AB13" s="355"/>
      <c r="AC13" s="356">
        <v>0</v>
      </c>
      <c r="AD13" s="356">
        <v>0</v>
      </c>
      <c r="AE13" s="357">
        <v>0</v>
      </c>
      <c r="AF13" s="357">
        <v>0</v>
      </c>
      <c r="AG13" s="357">
        <v>0</v>
      </c>
      <c r="AH13" s="357">
        <v>0</v>
      </c>
      <c r="AI13" s="357">
        <v>0</v>
      </c>
      <c r="AJ13" s="357">
        <v>0</v>
      </c>
      <c r="AK13" s="357">
        <v>0</v>
      </c>
      <c r="AL13" s="357">
        <v>0</v>
      </c>
      <c r="AM13" s="357"/>
      <c r="AN13" s="357">
        <v>0</v>
      </c>
      <c r="AO13" s="357">
        <v>0</v>
      </c>
      <c r="AP13" s="357"/>
      <c r="AQ13" s="357"/>
      <c r="AR13" s="357">
        <v>0</v>
      </c>
      <c r="AS13" s="357"/>
      <c r="AT13" s="357"/>
      <c r="AU13" s="357"/>
      <c r="AV13" s="357"/>
      <c r="AW13" s="357">
        <v>0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>
        <v>0</v>
      </c>
      <c r="BH13" s="357">
        <v>0</v>
      </c>
      <c r="BI13" s="357"/>
      <c r="BJ13" s="357" t="s">
        <v>3167</v>
      </c>
      <c r="BK13" s="357"/>
      <c r="BL13" s="356"/>
      <c r="BM13" s="356"/>
      <c r="BN13" s="356">
        <v>0</v>
      </c>
      <c r="BO13" s="356"/>
      <c r="BP13" s="356"/>
      <c r="BQ13" s="356"/>
      <c r="BR13" s="356"/>
      <c r="BS13" s="356"/>
      <c r="BT13" s="356"/>
      <c r="BU13" s="356"/>
      <c r="BV13" s="356"/>
      <c r="BW13" s="356">
        <v>0</v>
      </c>
      <c r="BX13" s="356">
        <v>0</v>
      </c>
      <c r="BY13" s="356">
        <v>0</v>
      </c>
      <c r="BZ13" s="356">
        <v>0</v>
      </c>
      <c r="CA13" s="356">
        <v>0</v>
      </c>
      <c r="CB13" s="356">
        <v>0</v>
      </c>
      <c r="CC13" s="356">
        <v>0</v>
      </c>
      <c r="CD13" s="356">
        <v>0</v>
      </c>
      <c r="CE13" s="356">
        <v>0</v>
      </c>
      <c r="CF13" s="356">
        <v>0</v>
      </c>
      <c r="CG13" s="356">
        <v>0</v>
      </c>
      <c r="CH13" s="356">
        <v>0</v>
      </c>
      <c r="CI13" s="356">
        <v>0</v>
      </c>
      <c r="CJ13" s="356">
        <v>0</v>
      </c>
      <c r="CK13" s="356">
        <v>0</v>
      </c>
      <c r="CL13" s="356">
        <v>0</v>
      </c>
      <c r="CM13" s="356">
        <v>0</v>
      </c>
      <c r="CN13" s="356">
        <v>0</v>
      </c>
    </row>
    <row r="14" spans="1:92" ht="15.75" customHeight="1">
      <c r="A14" s="349" t="s">
        <v>3860</v>
      </c>
      <c r="B14" s="355" t="s">
        <v>1185</v>
      </c>
      <c r="C14" s="358" t="s">
        <v>3893</v>
      </c>
      <c r="D14" s="9" t="s">
        <v>18</v>
      </c>
      <c r="E14" s="9" t="s">
        <v>32</v>
      </c>
      <c r="F14" s="359" t="s">
        <v>3894</v>
      </c>
      <c r="G14" s="128" t="s">
        <v>3829</v>
      </c>
      <c r="H14" s="351" t="s">
        <v>179</v>
      </c>
      <c r="I14" s="26" t="s">
        <v>24</v>
      </c>
      <c r="J14" s="9" t="str">
        <f t="shared" si="2"/>
        <v>Sim</v>
      </c>
      <c r="K14" s="315">
        <v>45007</v>
      </c>
      <c r="L14" s="360"/>
      <c r="M14" s="317" t="s">
        <v>281</v>
      </c>
      <c r="N14" s="366">
        <v>2.3E-2</v>
      </c>
      <c r="O14" s="6" t="s">
        <v>201</v>
      </c>
      <c r="P14" s="11">
        <v>0.2</v>
      </c>
      <c r="Q14" s="349" t="s">
        <v>3895</v>
      </c>
      <c r="R14" s="96" t="s">
        <v>3896</v>
      </c>
      <c r="S14" s="7" t="s">
        <v>163</v>
      </c>
      <c r="T14" s="317" t="s">
        <v>1188</v>
      </c>
      <c r="U14" s="361" t="s">
        <v>230</v>
      </c>
      <c r="V14" s="354" t="e">
        <f t="shared" ca="1" si="1"/>
        <v>#NAME?</v>
      </c>
      <c r="W14" s="7"/>
      <c r="X14" s="7"/>
      <c r="Y14" s="7" t="s">
        <v>279</v>
      </c>
      <c r="Z14" s="355"/>
      <c r="AA14" s="355"/>
      <c r="AB14" s="355"/>
      <c r="AC14" s="356"/>
      <c r="AD14" s="356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  <c r="BN14" s="356"/>
      <c r="BO14" s="356"/>
      <c r="BP14" s="356"/>
      <c r="BQ14" s="356"/>
      <c r="BR14" s="356"/>
      <c r="BS14" s="356">
        <v>1205260.3999999999</v>
      </c>
      <c r="BT14" s="356">
        <v>1179376.51</v>
      </c>
      <c r="BU14" s="356">
        <v>1205168.45</v>
      </c>
      <c r="BV14" s="356">
        <v>1226959.18</v>
      </c>
      <c r="BW14" s="356">
        <v>1226959.18</v>
      </c>
      <c r="BX14" s="356">
        <v>200884.45</v>
      </c>
      <c r="BY14" s="356">
        <v>84820.52</v>
      </c>
      <c r="BZ14" s="356">
        <v>0</v>
      </c>
      <c r="CA14" s="356">
        <v>0</v>
      </c>
      <c r="CB14" s="356">
        <v>0</v>
      </c>
      <c r="CC14" s="356">
        <v>0</v>
      </c>
      <c r="CD14" s="356">
        <v>0</v>
      </c>
      <c r="CE14" s="356">
        <v>0</v>
      </c>
      <c r="CF14" s="356">
        <v>0</v>
      </c>
      <c r="CG14" s="356">
        <v>0</v>
      </c>
      <c r="CH14" s="356">
        <v>0</v>
      </c>
      <c r="CI14" s="356">
        <v>0</v>
      </c>
      <c r="CJ14" s="356">
        <v>0</v>
      </c>
      <c r="CK14" s="356">
        <v>0</v>
      </c>
      <c r="CL14" s="356">
        <v>0</v>
      </c>
      <c r="CM14" s="356">
        <v>0</v>
      </c>
      <c r="CN14" s="356">
        <v>0</v>
      </c>
    </row>
    <row r="15" spans="1:92" ht="15.75" customHeight="1">
      <c r="A15" s="349" t="s">
        <v>3860</v>
      </c>
      <c r="B15" s="355" t="s">
        <v>3897</v>
      </c>
      <c r="C15" s="358" t="s">
        <v>3898</v>
      </c>
      <c r="D15" s="9" t="s">
        <v>3158</v>
      </c>
      <c r="E15" s="9" t="s">
        <v>32</v>
      </c>
      <c r="F15" s="359" t="s">
        <v>3158</v>
      </c>
      <c r="G15" s="128" t="s">
        <v>3829</v>
      </c>
      <c r="H15" s="351" t="s">
        <v>179</v>
      </c>
      <c r="I15" s="26" t="s">
        <v>24</v>
      </c>
      <c r="J15" s="9" t="str">
        <f t="shared" si="2"/>
        <v>Não</v>
      </c>
      <c r="K15" s="315">
        <v>44014</v>
      </c>
      <c r="L15" s="360"/>
      <c r="M15" s="317" t="s">
        <v>281</v>
      </c>
      <c r="N15" s="366">
        <v>2.5000000000000001E-2</v>
      </c>
      <c r="O15" s="6" t="s">
        <v>201</v>
      </c>
      <c r="P15" s="11">
        <v>0.2</v>
      </c>
      <c r="Q15" s="349"/>
      <c r="R15" s="370"/>
      <c r="S15" s="7" t="s">
        <v>163</v>
      </c>
      <c r="T15" s="317" t="s">
        <v>3899</v>
      </c>
      <c r="U15" s="361" t="s">
        <v>3900</v>
      </c>
      <c r="V15" s="354" t="e">
        <f t="shared" ca="1" si="1"/>
        <v>#NAME?</v>
      </c>
      <c r="W15" s="7"/>
      <c r="X15" s="7"/>
      <c r="Y15" s="7" t="s">
        <v>279</v>
      </c>
      <c r="Z15" s="355"/>
      <c r="AA15" s="355"/>
      <c r="AB15" s="355"/>
      <c r="AC15" s="356">
        <v>0</v>
      </c>
      <c r="AD15" s="356"/>
      <c r="AE15" s="357"/>
      <c r="AF15" s="357"/>
      <c r="AG15" s="357"/>
      <c r="AH15" s="357"/>
      <c r="AI15" s="357">
        <v>0</v>
      </c>
      <c r="AJ15" s="357">
        <v>0</v>
      </c>
      <c r="AK15" s="357">
        <v>150000</v>
      </c>
      <c r="AL15" s="357">
        <v>154085.03</v>
      </c>
      <c r="AM15" s="357">
        <v>147704.92000000001</v>
      </c>
      <c r="AN15" s="357">
        <v>135094.54999999999</v>
      </c>
      <c r="AO15" s="357">
        <v>133801.09</v>
      </c>
      <c r="AP15" s="357">
        <v>157134.19</v>
      </c>
      <c r="AQ15" s="357">
        <v>164046.07</v>
      </c>
      <c r="AR15" s="357">
        <v>153189.97</v>
      </c>
      <c r="AS15" s="357">
        <v>143688.57</v>
      </c>
      <c r="AT15" s="357">
        <v>142786.18</v>
      </c>
      <c r="AU15" s="356">
        <v>166210.28</v>
      </c>
      <c r="AV15" s="356">
        <v>153449.98000000001</v>
      </c>
      <c r="AW15" s="356">
        <v>154013.12</v>
      </c>
      <c r="AX15" s="356">
        <v>159213.93</v>
      </c>
      <c r="AY15" s="356">
        <v>155185.38</v>
      </c>
      <c r="AZ15" s="356">
        <v>151604.09</v>
      </c>
      <c r="BA15" s="356">
        <v>147449.72</v>
      </c>
      <c r="BB15" s="356">
        <v>138631.81</v>
      </c>
      <c r="BC15" s="356">
        <v>130862.98</v>
      </c>
      <c r="BD15" s="356">
        <v>117364.76</v>
      </c>
      <c r="BE15" s="356">
        <v>115166.78</v>
      </c>
      <c r="BF15" s="356">
        <v>104163.54</v>
      </c>
      <c r="BG15" s="356">
        <v>107429.62</v>
      </c>
      <c r="BH15" s="356">
        <v>79074.94</v>
      </c>
      <c r="BI15" s="356">
        <v>78299.41</v>
      </c>
      <c r="BJ15" s="356">
        <v>73645.94</v>
      </c>
      <c r="BK15" s="356">
        <v>77808.429999999993</v>
      </c>
      <c r="BL15" s="356">
        <v>78780.62</v>
      </c>
      <c r="BM15" s="356">
        <v>81729.710000000006</v>
      </c>
      <c r="BN15" s="356">
        <v>88108.56</v>
      </c>
      <c r="BO15" s="356">
        <v>84233.05</v>
      </c>
      <c r="BP15" s="356">
        <v>85116.2</v>
      </c>
      <c r="BQ15" s="356">
        <v>86683.24</v>
      </c>
      <c r="BR15" s="356">
        <v>17.829999999999998</v>
      </c>
      <c r="BS15" s="356"/>
      <c r="BT15" s="356"/>
      <c r="BU15" s="356"/>
      <c r="BV15" s="356"/>
      <c r="BW15" s="356">
        <v>0</v>
      </c>
      <c r="BX15" s="356">
        <v>0</v>
      </c>
      <c r="BY15" s="356">
        <v>0</v>
      </c>
      <c r="BZ15" s="356">
        <v>0</v>
      </c>
      <c r="CA15" s="356">
        <v>0</v>
      </c>
      <c r="CB15" s="356">
        <v>0</v>
      </c>
      <c r="CC15" s="356">
        <v>0</v>
      </c>
      <c r="CD15" s="356">
        <v>0</v>
      </c>
      <c r="CE15" s="356">
        <v>0</v>
      </c>
      <c r="CF15" s="356">
        <v>0</v>
      </c>
      <c r="CG15" s="356">
        <v>0</v>
      </c>
      <c r="CH15" s="356">
        <v>0</v>
      </c>
      <c r="CI15" s="356">
        <v>0</v>
      </c>
      <c r="CJ15" s="356">
        <v>0</v>
      </c>
      <c r="CK15" s="356">
        <v>0</v>
      </c>
      <c r="CL15" s="356">
        <v>0</v>
      </c>
      <c r="CM15" s="356">
        <v>0</v>
      </c>
      <c r="CN15" s="356">
        <v>0</v>
      </c>
    </row>
    <row r="16" spans="1:92" ht="15.75" customHeight="1">
      <c r="A16" s="349" t="s">
        <v>3860</v>
      </c>
      <c r="B16" s="355" t="s">
        <v>3901</v>
      </c>
      <c r="C16" s="358" t="s">
        <v>3902</v>
      </c>
      <c r="D16" s="9" t="s">
        <v>18</v>
      </c>
      <c r="E16" s="9" t="s">
        <v>32</v>
      </c>
      <c r="F16" s="317" t="s">
        <v>220</v>
      </c>
      <c r="G16" s="128" t="s">
        <v>3829</v>
      </c>
      <c r="H16" s="351" t="s">
        <v>170</v>
      </c>
      <c r="I16" s="26" t="s">
        <v>24</v>
      </c>
      <c r="J16" s="9" t="str">
        <f t="shared" si="2"/>
        <v>Não</v>
      </c>
      <c r="K16" s="315">
        <v>45035</v>
      </c>
      <c r="L16" s="360"/>
      <c r="M16" s="130" t="s">
        <v>23</v>
      </c>
      <c r="N16" s="318">
        <v>0.01</v>
      </c>
      <c r="O16" s="6" t="s">
        <v>24</v>
      </c>
      <c r="P16" s="11">
        <v>0</v>
      </c>
      <c r="Q16" s="349"/>
      <c r="R16" s="370"/>
      <c r="S16" s="7" t="s">
        <v>163</v>
      </c>
      <c r="T16" s="317" t="s">
        <v>3903</v>
      </c>
      <c r="U16" s="361" t="s">
        <v>32</v>
      </c>
      <c r="V16" s="354" t="e">
        <f t="shared" ca="1" si="1"/>
        <v>#NAME?</v>
      </c>
      <c r="W16" s="7"/>
      <c r="X16" s="7"/>
      <c r="Y16" s="7" t="s">
        <v>279</v>
      </c>
      <c r="Z16" s="355"/>
      <c r="AA16" s="364">
        <v>45035</v>
      </c>
      <c r="AB16" s="355">
        <v>49075100015279</v>
      </c>
      <c r="AC16" s="356"/>
      <c r="AD16" s="356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>
        <v>371768.51</v>
      </c>
      <c r="BU16" s="356">
        <v>379646.82</v>
      </c>
      <c r="BV16" s="356">
        <v>382813.53</v>
      </c>
      <c r="BW16" s="356">
        <v>382813.53</v>
      </c>
      <c r="BX16" s="356">
        <v>255436.9</v>
      </c>
      <c r="BY16" s="356">
        <v>394999.15</v>
      </c>
      <c r="BZ16" s="356">
        <v>388198.78</v>
      </c>
      <c r="CA16" s="356">
        <v>387360.16</v>
      </c>
      <c r="CB16" s="356">
        <v>409108.56</v>
      </c>
      <c r="CC16" s="356">
        <v>398920.33</v>
      </c>
      <c r="CD16" s="356">
        <v>402253.42</v>
      </c>
      <c r="CE16" s="356">
        <v>404282.86</v>
      </c>
      <c r="CF16" s="356">
        <v>403154.29</v>
      </c>
      <c r="CG16" s="356">
        <v>404274.79</v>
      </c>
      <c r="CH16" s="356">
        <v>407067.26</v>
      </c>
      <c r="CI16" s="356">
        <v>411286.81</v>
      </c>
      <c r="CJ16" s="356">
        <v>415456.38</v>
      </c>
      <c r="CK16" s="356">
        <v>416967.11</v>
      </c>
      <c r="CL16" s="356">
        <v>417631.11</v>
      </c>
      <c r="CM16" s="356">
        <v>416664.71</v>
      </c>
      <c r="CN16" s="356">
        <v>382545.71</v>
      </c>
    </row>
    <row r="17" spans="1:92" ht="15.75" customHeight="1">
      <c r="A17" s="349" t="s">
        <v>3860</v>
      </c>
      <c r="B17" s="355" t="s">
        <v>3904</v>
      </c>
      <c r="C17" s="358" t="s">
        <v>3905</v>
      </c>
      <c r="D17" s="9" t="s">
        <v>18</v>
      </c>
      <c r="E17" s="9" t="s">
        <v>32</v>
      </c>
      <c r="F17" s="317" t="s">
        <v>3906</v>
      </c>
      <c r="G17" s="128" t="s">
        <v>3829</v>
      </c>
      <c r="H17" s="351" t="s">
        <v>161</v>
      </c>
      <c r="I17" s="26" t="s">
        <v>24</v>
      </c>
      <c r="J17" s="9" t="str">
        <f t="shared" si="2"/>
        <v>Não</v>
      </c>
      <c r="K17" s="315">
        <v>43864</v>
      </c>
      <c r="L17" s="360">
        <v>44657</v>
      </c>
      <c r="M17" s="317" t="s">
        <v>221</v>
      </c>
      <c r="N17" s="318">
        <v>1.4999999999999999E-2</v>
      </c>
      <c r="O17" s="6" t="s">
        <v>24</v>
      </c>
      <c r="P17" s="11">
        <v>0</v>
      </c>
      <c r="Q17" s="349"/>
      <c r="R17" s="30"/>
      <c r="S17" s="7" t="s">
        <v>163</v>
      </c>
      <c r="T17" s="317" t="s">
        <v>3907</v>
      </c>
      <c r="U17" s="361" t="s">
        <v>32</v>
      </c>
      <c r="V17" s="354" t="e">
        <f t="shared" ca="1" si="1"/>
        <v>#NAME?</v>
      </c>
      <c r="W17" s="7"/>
      <c r="X17" s="7"/>
      <c r="Y17" s="7" t="s">
        <v>279</v>
      </c>
      <c r="Z17" s="355"/>
      <c r="AA17" s="355"/>
      <c r="AB17" s="355"/>
      <c r="AC17" s="356">
        <v>0</v>
      </c>
      <c r="AD17" s="356">
        <v>0</v>
      </c>
      <c r="AE17" s="357">
        <v>0</v>
      </c>
      <c r="AF17" s="357">
        <v>0</v>
      </c>
      <c r="AG17" s="357">
        <v>104973.36</v>
      </c>
      <c r="AH17" s="357">
        <v>101864.78</v>
      </c>
      <c r="AI17" s="357">
        <v>127584.03</v>
      </c>
      <c r="AJ17" s="357">
        <v>135425.65</v>
      </c>
      <c r="AK17" s="357">
        <v>136310.79999999999</v>
      </c>
      <c r="AL17" s="357">
        <v>151459.68</v>
      </c>
      <c r="AM17" s="357">
        <v>163953.76999999999</v>
      </c>
      <c r="AN17" s="357">
        <v>161726.32999999999</v>
      </c>
      <c r="AO17" s="357">
        <v>163166.59</v>
      </c>
      <c r="AP17" s="357">
        <v>182933.93</v>
      </c>
      <c r="AQ17" s="357">
        <v>196792.23</v>
      </c>
      <c r="AR17" s="357">
        <v>192130.07</v>
      </c>
      <c r="AS17" s="357">
        <v>219192.57</v>
      </c>
      <c r="AT17" s="357">
        <v>233942.68</v>
      </c>
      <c r="AU17" s="356">
        <v>251640.58</v>
      </c>
      <c r="AV17" s="356">
        <v>255338.79</v>
      </c>
      <c r="AW17" s="356">
        <v>255534.55</v>
      </c>
      <c r="AX17" s="356">
        <v>267655.2</v>
      </c>
      <c r="AY17" s="356">
        <v>271824.26</v>
      </c>
      <c r="AZ17" s="356">
        <v>275531.76</v>
      </c>
      <c r="BA17" s="356">
        <v>287563.8</v>
      </c>
      <c r="BB17" s="356">
        <v>288866.78999999998</v>
      </c>
      <c r="BC17" s="356">
        <v>290267.07</v>
      </c>
      <c r="BD17" s="356">
        <v>282479.37</v>
      </c>
      <c r="BE17" s="356">
        <v>266283.28999999998</v>
      </c>
      <c r="BF17" s="356">
        <v>344975.72</v>
      </c>
      <c r="BG17" s="356">
        <v>328438.90000000002</v>
      </c>
      <c r="BH17" s="356">
        <v>0</v>
      </c>
      <c r="BI17" s="356"/>
      <c r="BJ17" s="356" t="s">
        <v>3167</v>
      </c>
      <c r="BK17" s="356"/>
      <c r="BL17" s="356"/>
      <c r="BM17" s="356"/>
      <c r="BN17" s="356">
        <v>0</v>
      </c>
      <c r="BO17" s="356"/>
      <c r="BP17" s="356"/>
      <c r="BQ17" s="356"/>
      <c r="BR17" s="356"/>
      <c r="BS17" s="356"/>
      <c r="BT17" s="356"/>
      <c r="BU17" s="356"/>
      <c r="BV17" s="356"/>
      <c r="BW17" s="356">
        <v>0</v>
      </c>
      <c r="BX17" s="356">
        <v>0</v>
      </c>
      <c r="BY17" s="356">
        <v>0</v>
      </c>
      <c r="BZ17" s="356">
        <v>0</v>
      </c>
      <c r="CA17" s="356">
        <v>0</v>
      </c>
      <c r="CB17" s="365">
        <v>0</v>
      </c>
      <c r="CC17" s="356">
        <v>0</v>
      </c>
      <c r="CD17" s="356">
        <v>0</v>
      </c>
      <c r="CE17" s="356">
        <v>0</v>
      </c>
      <c r="CF17" s="356">
        <v>0</v>
      </c>
      <c r="CG17" s="356">
        <v>0</v>
      </c>
      <c r="CH17" s="356">
        <v>0</v>
      </c>
      <c r="CI17" s="356">
        <v>0</v>
      </c>
      <c r="CJ17" s="356">
        <v>0</v>
      </c>
      <c r="CK17" s="356">
        <v>0</v>
      </c>
      <c r="CL17" s="356">
        <v>0</v>
      </c>
      <c r="CM17" s="356">
        <v>0</v>
      </c>
      <c r="CN17" s="356">
        <v>0</v>
      </c>
    </row>
    <row r="18" spans="1:92" ht="15.75" customHeight="1">
      <c r="A18" s="349" t="s">
        <v>3860</v>
      </c>
      <c r="B18" s="355" t="s">
        <v>1820</v>
      </c>
      <c r="C18" s="358" t="s">
        <v>3908</v>
      </c>
      <c r="D18" s="9" t="s">
        <v>18</v>
      </c>
      <c r="E18" s="9" t="s">
        <v>32</v>
      </c>
      <c r="F18" s="359" t="s">
        <v>66</v>
      </c>
      <c r="G18" s="128" t="s">
        <v>3829</v>
      </c>
      <c r="H18" s="351" t="s">
        <v>179</v>
      </c>
      <c r="I18" s="26" t="s">
        <v>24</v>
      </c>
      <c r="J18" s="9" t="str">
        <f>IF(R18=0,"Não","Sim")</f>
        <v>Sim</v>
      </c>
      <c r="K18" s="315">
        <v>43670</v>
      </c>
      <c r="L18" s="360"/>
      <c r="M18" s="130" t="s">
        <v>23</v>
      </c>
      <c r="N18" s="366">
        <v>1.2E-2</v>
      </c>
      <c r="O18" s="6" t="s">
        <v>24</v>
      </c>
      <c r="P18" s="11">
        <v>0</v>
      </c>
      <c r="Q18" s="349"/>
      <c r="R18" s="349" t="s">
        <v>3909</v>
      </c>
      <c r="S18" s="7" t="s">
        <v>163</v>
      </c>
      <c r="T18" s="317" t="s">
        <v>1822</v>
      </c>
      <c r="U18" s="361" t="s">
        <v>32</v>
      </c>
      <c r="V18" s="354" t="e">
        <f t="shared" ca="1" si="1"/>
        <v>#NAME?</v>
      </c>
      <c r="W18" s="7"/>
      <c r="X18" s="7"/>
      <c r="Y18" s="7" t="s">
        <v>279</v>
      </c>
      <c r="Z18" s="355"/>
      <c r="AA18" s="364">
        <v>43670</v>
      </c>
      <c r="AB18" s="355">
        <v>49075100015244</v>
      </c>
      <c r="AC18" s="356">
        <v>104261.62</v>
      </c>
      <c r="AD18" s="356">
        <v>105215.56</v>
      </c>
      <c r="AE18" s="357">
        <v>107060.43</v>
      </c>
      <c r="AF18" s="357">
        <v>107393.01</v>
      </c>
      <c r="AG18" s="357">
        <v>104961.39</v>
      </c>
      <c r="AH18" s="357">
        <v>97162.13</v>
      </c>
      <c r="AI18" s="357">
        <v>99951.48</v>
      </c>
      <c r="AJ18" s="357">
        <v>100487.3</v>
      </c>
      <c r="AK18" s="357">
        <v>103517.1</v>
      </c>
      <c r="AL18" s="357">
        <v>108611.01</v>
      </c>
      <c r="AM18" s="357">
        <v>107731.68</v>
      </c>
      <c r="AN18" s="357">
        <v>104602.16</v>
      </c>
      <c r="AO18" s="357">
        <v>106975.65</v>
      </c>
      <c r="AP18" s="357">
        <v>111126.9</v>
      </c>
      <c r="AQ18" s="357">
        <v>113037.71</v>
      </c>
      <c r="AR18" s="357">
        <v>114392.79</v>
      </c>
      <c r="AS18" s="357">
        <v>111702.3</v>
      </c>
      <c r="AT18" s="357">
        <v>112210.21</v>
      </c>
      <c r="AU18" s="356">
        <v>113748.22</v>
      </c>
      <c r="AV18" s="356">
        <v>112074.27</v>
      </c>
      <c r="AW18" s="356">
        <v>112272.18</v>
      </c>
      <c r="AX18" s="356">
        <v>114083.85</v>
      </c>
      <c r="AY18" s="356">
        <v>112878.17</v>
      </c>
      <c r="AZ18" s="356">
        <v>111223.43</v>
      </c>
      <c r="BA18" s="356">
        <v>110180.15</v>
      </c>
      <c r="BB18" s="356">
        <v>41600.82</v>
      </c>
      <c r="BC18" s="356">
        <v>39335.360000000001</v>
      </c>
      <c r="BD18" s="356">
        <v>34960.370000000003</v>
      </c>
      <c r="BE18" s="356">
        <v>36605.93</v>
      </c>
      <c r="BF18" s="356">
        <v>21204.8393</v>
      </c>
      <c r="BG18" s="356">
        <v>21578.95</v>
      </c>
      <c r="BH18" s="356">
        <v>1400.73</v>
      </c>
      <c r="BI18" s="356">
        <v>1786.42</v>
      </c>
      <c r="BJ18" s="356">
        <v>1803.56</v>
      </c>
      <c r="BK18" s="356">
        <v>1866.18</v>
      </c>
      <c r="BL18" s="356">
        <v>1883.43</v>
      </c>
      <c r="BM18" s="356">
        <v>1899.61</v>
      </c>
      <c r="BN18" s="356">
        <v>0</v>
      </c>
      <c r="BO18" s="356">
        <v>1916.15</v>
      </c>
      <c r="BP18" s="356"/>
      <c r="BQ18" s="356"/>
      <c r="BR18" s="356"/>
      <c r="BS18" s="356"/>
      <c r="BT18" s="356"/>
      <c r="BU18" s="356"/>
      <c r="BV18" s="356"/>
      <c r="BW18" s="356">
        <v>0</v>
      </c>
      <c r="BX18" s="356">
        <v>0</v>
      </c>
      <c r="BY18" s="356">
        <v>0</v>
      </c>
      <c r="BZ18" s="356">
        <v>0</v>
      </c>
      <c r="CA18" s="356">
        <v>0</v>
      </c>
      <c r="CB18" s="356">
        <v>0</v>
      </c>
      <c r="CC18" s="356">
        <v>0</v>
      </c>
      <c r="CD18" s="356">
        <v>0</v>
      </c>
      <c r="CE18" s="356">
        <v>0</v>
      </c>
      <c r="CF18" s="356">
        <v>2164.2199999999998</v>
      </c>
      <c r="CG18" s="356">
        <v>2165.7600000000002</v>
      </c>
      <c r="CH18" s="356">
        <v>2179.6999999999998</v>
      </c>
      <c r="CI18" s="356">
        <v>1766.55</v>
      </c>
      <c r="CJ18" s="356">
        <v>1782.14</v>
      </c>
      <c r="CK18" s="356">
        <v>1797.04</v>
      </c>
      <c r="CL18" s="356">
        <v>2243.0700000000002</v>
      </c>
      <c r="CM18" s="356">
        <v>2243.6999999999998</v>
      </c>
      <c r="CN18" s="356">
        <v>2260.2600000000002</v>
      </c>
    </row>
    <row r="19" spans="1:92" ht="15.75" customHeight="1">
      <c r="A19" s="349" t="s">
        <v>3860</v>
      </c>
      <c r="B19" s="355" t="s">
        <v>3910</v>
      </c>
      <c r="C19" s="358" t="s">
        <v>3911</v>
      </c>
      <c r="D19" s="9" t="s">
        <v>18</v>
      </c>
      <c r="E19" s="9" t="s">
        <v>32</v>
      </c>
      <c r="F19" s="317" t="s">
        <v>2729</v>
      </c>
      <c r="G19" s="128" t="s">
        <v>3829</v>
      </c>
      <c r="H19" s="351" t="s">
        <v>161</v>
      </c>
      <c r="I19" s="26" t="s">
        <v>24</v>
      </c>
      <c r="J19" s="9" t="str">
        <f t="shared" ref="J19:J23" si="3">IF(Q19=0,"Não","Sim")</f>
        <v>Não</v>
      </c>
      <c r="K19" s="315">
        <v>44027</v>
      </c>
      <c r="L19" s="360">
        <v>44726</v>
      </c>
      <c r="M19" s="317" t="s">
        <v>221</v>
      </c>
      <c r="N19" s="318">
        <v>1.4999999999999999E-2</v>
      </c>
      <c r="O19" s="6" t="s">
        <v>24</v>
      </c>
      <c r="P19" s="11">
        <v>0</v>
      </c>
      <c r="Q19" s="349"/>
      <c r="R19" s="30"/>
      <c r="S19" s="7" t="s">
        <v>163</v>
      </c>
      <c r="T19" s="317" t="s">
        <v>1834</v>
      </c>
      <c r="U19" s="361" t="s">
        <v>32</v>
      </c>
      <c r="V19" s="354" t="e">
        <f t="shared" ca="1" si="1"/>
        <v>#NAME?</v>
      </c>
      <c r="W19" s="7"/>
      <c r="X19" s="7"/>
      <c r="Y19" s="7" t="s">
        <v>279</v>
      </c>
      <c r="Z19" s="355"/>
      <c r="AA19" s="355"/>
      <c r="AB19" s="355"/>
      <c r="AC19" s="356">
        <v>0</v>
      </c>
      <c r="AD19" s="356">
        <v>0</v>
      </c>
      <c r="AE19" s="356">
        <v>0</v>
      </c>
      <c r="AF19" s="356">
        <v>0</v>
      </c>
      <c r="AG19" s="356">
        <v>0</v>
      </c>
      <c r="AH19" s="356">
        <v>0</v>
      </c>
      <c r="AI19" s="356">
        <v>0</v>
      </c>
      <c r="AJ19" s="356">
        <v>0</v>
      </c>
      <c r="AK19" s="356">
        <v>0</v>
      </c>
      <c r="AL19" s="356">
        <v>41914.07</v>
      </c>
      <c r="AM19" s="356">
        <v>41455.39</v>
      </c>
      <c r="AN19" s="356">
        <v>39879.279999999999</v>
      </c>
      <c r="AO19" s="356">
        <v>39588.550000000003</v>
      </c>
      <c r="AP19" s="356">
        <v>42049.01</v>
      </c>
      <c r="AQ19" s="356">
        <v>42841.95</v>
      </c>
      <c r="AR19" s="356">
        <v>41551.870000000003</v>
      </c>
      <c r="AS19" s="356">
        <v>40363.57</v>
      </c>
      <c r="AT19" s="356">
        <v>40508.92</v>
      </c>
      <c r="AU19" s="356">
        <v>41818.93</v>
      </c>
      <c r="AV19" s="356">
        <v>41644.65</v>
      </c>
      <c r="AW19" s="356">
        <v>41952.86</v>
      </c>
      <c r="AX19" s="356">
        <v>42017.63</v>
      </c>
      <c r="AY19" s="356">
        <v>41699.620000000003</v>
      </c>
      <c r="AZ19" s="356">
        <v>41630.120000000003</v>
      </c>
      <c r="BA19" s="356">
        <v>41305.019999999997</v>
      </c>
      <c r="BB19" s="356">
        <v>40684.720000000001</v>
      </c>
      <c r="BC19" s="356">
        <v>40164.19</v>
      </c>
      <c r="BD19" s="356">
        <v>38855.129999999997</v>
      </c>
      <c r="BE19" s="357">
        <v>39385.49</v>
      </c>
      <c r="BF19" s="357">
        <v>41484.639999999999</v>
      </c>
      <c r="BG19" s="357">
        <v>41919</v>
      </c>
      <c r="BH19" s="356">
        <v>41500.9</v>
      </c>
      <c r="BI19" s="356">
        <v>42223.46</v>
      </c>
      <c r="BJ19" s="356">
        <v>42005.41</v>
      </c>
      <c r="BK19" s="356"/>
      <c r="BL19" s="356"/>
      <c r="BM19" s="356"/>
      <c r="BN19" s="356">
        <v>0</v>
      </c>
      <c r="BO19" s="356"/>
      <c r="BP19" s="356"/>
      <c r="BQ19" s="356"/>
      <c r="BR19" s="356"/>
      <c r="BS19" s="356"/>
      <c r="BT19" s="356"/>
      <c r="BU19" s="356"/>
      <c r="BV19" s="356"/>
      <c r="BW19" s="356">
        <v>0</v>
      </c>
      <c r="BX19" s="356">
        <v>0</v>
      </c>
      <c r="BY19" s="356">
        <v>0</v>
      </c>
      <c r="BZ19" s="356">
        <v>0</v>
      </c>
      <c r="CA19" s="356">
        <v>0</v>
      </c>
      <c r="CB19" s="365">
        <v>0</v>
      </c>
      <c r="CC19" s="356">
        <v>0</v>
      </c>
      <c r="CD19" s="356">
        <v>0</v>
      </c>
      <c r="CE19" s="356">
        <v>0</v>
      </c>
      <c r="CF19" s="356">
        <v>0</v>
      </c>
      <c r="CG19" s="356">
        <v>0</v>
      </c>
      <c r="CH19" s="356">
        <v>0</v>
      </c>
      <c r="CI19" s="356">
        <v>0</v>
      </c>
      <c r="CJ19" s="356">
        <v>0</v>
      </c>
      <c r="CK19" s="356">
        <v>0</v>
      </c>
      <c r="CL19" s="356">
        <v>0</v>
      </c>
      <c r="CM19" s="356">
        <v>0</v>
      </c>
      <c r="CN19" s="356">
        <v>0</v>
      </c>
    </row>
    <row r="20" spans="1:92" ht="15.75" customHeight="1">
      <c r="A20" s="349" t="s">
        <v>3860</v>
      </c>
      <c r="B20" s="355" t="s">
        <v>3912</v>
      </c>
      <c r="C20" s="358" t="s">
        <v>3913</v>
      </c>
      <c r="D20" s="9" t="s">
        <v>18</v>
      </c>
      <c r="E20" s="9" t="s">
        <v>32</v>
      </c>
      <c r="F20" s="359" t="s">
        <v>3914</v>
      </c>
      <c r="G20" s="128" t="s">
        <v>3829</v>
      </c>
      <c r="H20" s="351" t="s">
        <v>179</v>
      </c>
      <c r="I20" s="26" t="s">
        <v>24</v>
      </c>
      <c r="J20" s="9" t="str">
        <f t="shared" si="3"/>
        <v>Não</v>
      </c>
      <c r="K20" s="315">
        <v>43718</v>
      </c>
      <c r="L20" s="360"/>
      <c r="M20" s="317" t="s">
        <v>98</v>
      </c>
      <c r="N20" s="366">
        <v>5.0000000000000001E-3</v>
      </c>
      <c r="O20" s="6" t="s">
        <v>24</v>
      </c>
      <c r="P20" s="11">
        <v>0</v>
      </c>
      <c r="Q20" s="349"/>
      <c r="R20" s="30"/>
      <c r="S20" s="7" t="s">
        <v>163</v>
      </c>
      <c r="T20" s="317" t="s">
        <v>3915</v>
      </c>
      <c r="U20" s="361" t="s">
        <v>42</v>
      </c>
      <c r="V20" s="354" t="e">
        <f t="shared" ca="1" si="1"/>
        <v>#NAME?</v>
      </c>
      <c r="W20" s="7"/>
      <c r="X20" s="7"/>
      <c r="Y20" s="7" t="s">
        <v>279</v>
      </c>
      <c r="Z20" s="355"/>
      <c r="AA20" s="355"/>
      <c r="AB20" s="355"/>
      <c r="AC20" s="356">
        <v>15459.45</v>
      </c>
      <c r="AD20" s="356">
        <v>16764.63</v>
      </c>
      <c r="AE20" s="357">
        <v>16826.830000000002</v>
      </c>
      <c r="AF20" s="357">
        <v>16889.759999999998</v>
      </c>
      <c r="AG20" s="357">
        <v>16937.59</v>
      </c>
      <c r="AH20" s="357">
        <v>16839.95</v>
      </c>
      <c r="AI20" s="357">
        <v>16905.310000000001</v>
      </c>
      <c r="AJ20" s="357">
        <v>16963.98</v>
      </c>
      <c r="AK20" s="357">
        <v>17030.900000000001</v>
      </c>
      <c r="AL20" s="357">
        <v>17120.580000000002</v>
      </c>
      <c r="AM20" s="357">
        <v>17128.169999999998</v>
      </c>
      <c r="AN20" s="357">
        <v>8948.7900000000009</v>
      </c>
      <c r="AO20" s="357">
        <v>8964.9500000000007</v>
      </c>
      <c r="AP20" s="357">
        <v>8977.4699999999993</v>
      </c>
      <c r="AQ20" s="357">
        <v>8979.1299999999992</v>
      </c>
      <c r="AR20" s="357">
        <v>8994.5499999999993</v>
      </c>
      <c r="AS20" s="357">
        <v>9004.6</v>
      </c>
      <c r="AT20" s="357">
        <v>9009.94</v>
      </c>
      <c r="AU20" s="356">
        <v>9022.7800000000007</v>
      </c>
      <c r="AV20" s="356">
        <v>8952.59</v>
      </c>
      <c r="AW20" s="356">
        <v>9041.14</v>
      </c>
      <c r="AX20" s="356">
        <v>8977.5499999999993</v>
      </c>
      <c r="AY20" s="356">
        <v>9071.26</v>
      </c>
      <c r="AZ20" s="356">
        <v>9103.61</v>
      </c>
      <c r="BA20" s="356">
        <v>9135.27</v>
      </c>
      <c r="BB20" s="356">
        <v>9179.26</v>
      </c>
      <c r="BC20" s="356">
        <v>9213.2000000000007</v>
      </c>
      <c r="BD20" s="356">
        <v>9220.3799999999992</v>
      </c>
      <c r="BE20" s="356">
        <v>9304.57</v>
      </c>
      <c r="BF20" s="356"/>
      <c r="BG20" s="356">
        <v>0</v>
      </c>
      <c r="BH20" s="356">
        <v>0</v>
      </c>
      <c r="BI20" s="356"/>
      <c r="BJ20" s="356" t="s">
        <v>3167</v>
      </c>
      <c r="BK20" s="356"/>
      <c r="BL20" s="356"/>
      <c r="BM20" s="356"/>
      <c r="BN20" s="356">
        <v>0</v>
      </c>
      <c r="BO20" s="356"/>
      <c r="BP20" s="356"/>
      <c r="BQ20" s="356"/>
      <c r="BR20" s="356"/>
      <c r="BS20" s="356"/>
      <c r="BT20" s="356"/>
      <c r="BU20" s="356"/>
      <c r="BV20" s="356"/>
      <c r="BW20" s="356">
        <v>0</v>
      </c>
      <c r="BX20" s="356">
        <v>0</v>
      </c>
      <c r="BY20" s="356">
        <v>0</v>
      </c>
      <c r="BZ20" s="356">
        <v>0</v>
      </c>
      <c r="CA20" s="356">
        <v>0</v>
      </c>
      <c r="CB20" s="356">
        <v>0</v>
      </c>
      <c r="CC20" s="356">
        <v>0</v>
      </c>
      <c r="CD20" s="356">
        <v>0</v>
      </c>
      <c r="CE20" s="356">
        <v>0</v>
      </c>
      <c r="CF20" s="356">
        <v>0</v>
      </c>
      <c r="CG20" s="356">
        <v>0</v>
      </c>
      <c r="CH20" s="356">
        <v>0</v>
      </c>
      <c r="CI20" s="356">
        <v>0</v>
      </c>
      <c r="CJ20" s="356">
        <v>0</v>
      </c>
      <c r="CK20" s="356">
        <v>0</v>
      </c>
      <c r="CL20" s="356">
        <v>0</v>
      </c>
      <c r="CM20" s="356">
        <v>0</v>
      </c>
      <c r="CN20" s="356">
        <v>0</v>
      </c>
    </row>
    <row r="21" spans="1:92" ht="15.75" customHeight="1">
      <c r="A21" s="349" t="s">
        <v>3860</v>
      </c>
      <c r="B21" s="355" t="s">
        <v>3916</v>
      </c>
      <c r="C21" s="358" t="s">
        <v>3917</v>
      </c>
      <c r="D21" s="9" t="s">
        <v>18</v>
      </c>
      <c r="E21" s="9" t="s">
        <v>32</v>
      </c>
      <c r="F21" s="317" t="s">
        <v>66</v>
      </c>
      <c r="G21" s="128" t="s">
        <v>3829</v>
      </c>
      <c r="H21" s="351" t="s">
        <v>161</v>
      </c>
      <c r="I21" s="26" t="s">
        <v>24</v>
      </c>
      <c r="J21" s="9" t="str">
        <f t="shared" si="3"/>
        <v>Não</v>
      </c>
      <c r="K21" s="315">
        <v>43637</v>
      </c>
      <c r="L21" s="360"/>
      <c r="M21" s="317" t="s">
        <v>381</v>
      </c>
      <c r="N21" s="318">
        <v>1.4999999999999999E-2</v>
      </c>
      <c r="O21" s="6" t="s">
        <v>99</v>
      </c>
      <c r="P21" s="11">
        <v>0.2</v>
      </c>
      <c r="Q21" s="369"/>
      <c r="R21" s="36"/>
      <c r="S21" s="7" t="s">
        <v>163</v>
      </c>
      <c r="T21" s="317" t="s">
        <v>3918</v>
      </c>
      <c r="U21" s="361" t="s">
        <v>32</v>
      </c>
      <c r="V21" s="354" t="e">
        <f t="shared" ca="1" si="1"/>
        <v>#NAME?</v>
      </c>
      <c r="W21" s="7"/>
      <c r="X21" s="7"/>
      <c r="Y21" s="7" t="s">
        <v>279</v>
      </c>
      <c r="Z21" s="355"/>
      <c r="AA21" s="355"/>
      <c r="AB21" s="355"/>
      <c r="AC21" s="356">
        <v>44939.07</v>
      </c>
      <c r="AD21" s="356">
        <v>44491.05</v>
      </c>
      <c r="AE21" s="357">
        <v>45210.27</v>
      </c>
      <c r="AF21" s="357">
        <v>44582.99</v>
      </c>
      <c r="AG21" s="357">
        <v>43026.97</v>
      </c>
      <c r="AH21" s="357">
        <v>39406.51</v>
      </c>
      <c r="AI21" s="357">
        <v>40449.49</v>
      </c>
      <c r="AJ21" s="357">
        <v>40760.15</v>
      </c>
      <c r="AK21" s="357">
        <v>33110.230000000003</v>
      </c>
      <c r="AL21" s="357">
        <v>42627.71</v>
      </c>
      <c r="AM21" s="357">
        <v>50</v>
      </c>
      <c r="AN21" s="357">
        <v>0</v>
      </c>
      <c r="AO21" s="357">
        <v>0</v>
      </c>
      <c r="AP21" s="357">
        <v>0</v>
      </c>
      <c r="AQ21" s="357">
        <v>0</v>
      </c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>
        <v>0</v>
      </c>
      <c r="BI21" s="357"/>
      <c r="BJ21" s="357" t="s">
        <v>3167</v>
      </c>
      <c r="BK21" s="357"/>
      <c r="BL21" s="356"/>
      <c r="BM21" s="356"/>
      <c r="BN21" s="356">
        <v>0</v>
      </c>
      <c r="BO21" s="356"/>
      <c r="BP21" s="356"/>
      <c r="BQ21" s="356"/>
      <c r="BR21" s="356"/>
      <c r="BS21" s="356"/>
      <c r="BT21" s="356"/>
      <c r="BU21" s="356"/>
      <c r="BV21" s="356"/>
      <c r="BW21" s="356">
        <v>0</v>
      </c>
      <c r="BX21" s="356">
        <v>0</v>
      </c>
      <c r="BY21" s="356">
        <v>0</v>
      </c>
      <c r="BZ21" s="356">
        <v>0</v>
      </c>
      <c r="CA21" s="356">
        <v>0</v>
      </c>
      <c r="CB21" s="365">
        <v>0</v>
      </c>
      <c r="CC21" s="356">
        <v>0</v>
      </c>
      <c r="CD21" s="356">
        <v>0</v>
      </c>
      <c r="CE21" s="356">
        <v>0</v>
      </c>
      <c r="CF21" s="356">
        <v>0</v>
      </c>
      <c r="CG21" s="356">
        <v>0</v>
      </c>
      <c r="CH21" s="356">
        <v>0</v>
      </c>
      <c r="CI21" s="356">
        <v>0</v>
      </c>
      <c r="CJ21" s="356">
        <v>0</v>
      </c>
      <c r="CK21" s="356">
        <v>0</v>
      </c>
      <c r="CL21" s="356">
        <v>0</v>
      </c>
      <c r="CM21" s="356">
        <v>0</v>
      </c>
      <c r="CN21" s="356">
        <v>0</v>
      </c>
    </row>
    <row r="22" spans="1:92" ht="15.75" customHeight="1">
      <c r="A22" s="349" t="s">
        <v>3860</v>
      </c>
      <c r="B22" s="355" t="s">
        <v>3919</v>
      </c>
      <c r="C22" s="358" t="s">
        <v>3920</v>
      </c>
      <c r="D22" s="9" t="s">
        <v>18</v>
      </c>
      <c r="E22" s="9" t="s">
        <v>32</v>
      </c>
      <c r="F22" s="359" t="s">
        <v>66</v>
      </c>
      <c r="G22" s="128" t="s">
        <v>3829</v>
      </c>
      <c r="H22" s="351" t="s">
        <v>179</v>
      </c>
      <c r="I22" s="26" t="s">
        <v>24</v>
      </c>
      <c r="J22" s="9" t="str">
        <f t="shared" si="3"/>
        <v>Não</v>
      </c>
      <c r="K22" s="315">
        <v>43773</v>
      </c>
      <c r="L22" s="360"/>
      <c r="M22" s="317" t="s">
        <v>381</v>
      </c>
      <c r="N22" s="318">
        <v>0.02</v>
      </c>
      <c r="O22" s="6" t="s">
        <v>99</v>
      </c>
      <c r="P22" s="11">
        <v>0.2</v>
      </c>
      <c r="Q22" s="349"/>
      <c r="R22" s="30"/>
      <c r="S22" s="7" t="s">
        <v>163</v>
      </c>
      <c r="T22" s="317" t="s">
        <v>3921</v>
      </c>
      <c r="U22" s="361" t="s">
        <v>42</v>
      </c>
      <c r="V22" s="354" t="e">
        <f t="shared" ca="1" si="1"/>
        <v>#NAME?</v>
      </c>
      <c r="W22" s="7"/>
      <c r="X22" s="7"/>
      <c r="Y22" s="7" t="s">
        <v>279</v>
      </c>
      <c r="Z22" s="355"/>
      <c r="AA22" s="364">
        <v>43773</v>
      </c>
      <c r="AB22" s="355">
        <v>49075100015252</v>
      </c>
      <c r="AC22" s="356">
        <v>113429.14</v>
      </c>
      <c r="AD22" s="356">
        <v>114183.64</v>
      </c>
      <c r="AE22" s="357">
        <v>116025.4</v>
      </c>
      <c r="AF22" s="357">
        <v>120449.44</v>
      </c>
      <c r="AG22" s="357">
        <v>118215.01</v>
      </c>
      <c r="AH22" s="357">
        <v>110918.46</v>
      </c>
      <c r="AI22" s="357">
        <v>112836.59</v>
      </c>
      <c r="AJ22" s="357">
        <v>113344.23</v>
      </c>
      <c r="AK22" s="357">
        <v>114851.9</v>
      </c>
      <c r="AL22" s="357">
        <v>116332.45</v>
      </c>
      <c r="AM22" s="357">
        <v>115083.02</v>
      </c>
      <c r="AN22" s="357">
        <v>111436.03</v>
      </c>
      <c r="AO22" s="357">
        <v>111487.89</v>
      </c>
      <c r="AP22" s="357">
        <v>117878.87</v>
      </c>
      <c r="AQ22" s="357">
        <v>120028.19</v>
      </c>
      <c r="AR22" s="357">
        <v>117399.7</v>
      </c>
      <c r="AS22" s="357">
        <v>114686.01</v>
      </c>
      <c r="AT22" s="357">
        <v>114911.14</v>
      </c>
      <c r="AU22" s="356">
        <v>119113.19</v>
      </c>
      <c r="AV22" s="356">
        <v>117414.43</v>
      </c>
      <c r="AW22" s="356">
        <v>117587.57</v>
      </c>
      <c r="AX22" s="356">
        <v>118989.72</v>
      </c>
      <c r="AY22" s="356">
        <v>15658.02</v>
      </c>
      <c r="AZ22" s="356">
        <v>15299.08</v>
      </c>
      <c r="BA22" s="356">
        <v>15155.73</v>
      </c>
      <c r="BB22" s="356">
        <v>15062.54</v>
      </c>
      <c r="BC22" s="356">
        <v>14965.88</v>
      </c>
      <c r="BD22" s="356">
        <v>14889.51</v>
      </c>
      <c r="BE22" s="356">
        <v>14785.25</v>
      </c>
      <c r="BF22" s="356">
        <v>15774.74</v>
      </c>
      <c r="BG22" s="356">
        <v>15972</v>
      </c>
      <c r="BH22" s="357">
        <v>15571.3</v>
      </c>
      <c r="BI22" s="357">
        <v>16038.1</v>
      </c>
      <c r="BJ22" s="357">
        <v>15512.52</v>
      </c>
      <c r="BK22" s="357">
        <v>16269.78</v>
      </c>
      <c r="BL22" s="356">
        <v>16522.150000000001</v>
      </c>
      <c r="BM22" s="356">
        <v>16808.72</v>
      </c>
      <c r="BN22" s="356">
        <v>17115.54</v>
      </c>
      <c r="BO22" s="356">
        <v>16819.46</v>
      </c>
      <c r="BP22" s="356">
        <v>16740.759999999998</v>
      </c>
      <c r="BQ22" s="356">
        <v>17199.86</v>
      </c>
      <c r="BR22" s="356">
        <v>17031.63</v>
      </c>
      <c r="BS22" s="356"/>
      <c r="BT22" s="356"/>
      <c r="BU22" s="356"/>
      <c r="BV22" s="356"/>
      <c r="BW22" s="356">
        <v>0</v>
      </c>
      <c r="BX22" s="356">
        <v>0</v>
      </c>
      <c r="BY22" s="356">
        <v>0</v>
      </c>
      <c r="BZ22" s="356">
        <v>0</v>
      </c>
      <c r="CA22" s="356">
        <v>0</v>
      </c>
      <c r="CB22" s="356">
        <v>0</v>
      </c>
      <c r="CC22" s="356">
        <v>0</v>
      </c>
      <c r="CD22" s="356">
        <v>0</v>
      </c>
      <c r="CE22" s="356">
        <v>0</v>
      </c>
      <c r="CF22" s="356">
        <v>12051.21</v>
      </c>
      <c r="CG22" s="356">
        <v>11886.05</v>
      </c>
      <c r="CH22" s="356">
        <v>11967.45</v>
      </c>
      <c r="CI22" s="356">
        <v>12090.71</v>
      </c>
      <c r="CJ22" s="356">
        <v>12401.26</v>
      </c>
      <c r="CK22" s="356">
        <v>12303.14</v>
      </c>
      <c r="CL22" s="356">
        <v>19495.2</v>
      </c>
      <c r="CM22" s="356">
        <v>19310.07</v>
      </c>
      <c r="CN22" s="356">
        <v>16264.87</v>
      </c>
    </row>
    <row r="23" spans="1:92" ht="15.75" customHeight="1">
      <c r="A23" s="349" t="s">
        <v>3860</v>
      </c>
      <c r="B23" s="355" t="s">
        <v>3922</v>
      </c>
      <c r="C23" s="358" t="s">
        <v>3923</v>
      </c>
      <c r="D23" s="9" t="s">
        <v>18</v>
      </c>
      <c r="E23" s="9" t="s">
        <v>32</v>
      </c>
      <c r="F23" s="359" t="s">
        <v>220</v>
      </c>
      <c r="G23" s="128" t="s">
        <v>3829</v>
      </c>
      <c r="H23" s="351" t="s">
        <v>179</v>
      </c>
      <c r="I23" s="26" t="s">
        <v>24</v>
      </c>
      <c r="J23" s="9" t="str">
        <f t="shared" si="3"/>
        <v>Não</v>
      </c>
      <c r="K23" s="315">
        <v>43893</v>
      </c>
      <c r="L23" s="360"/>
      <c r="M23" s="317" t="s">
        <v>381</v>
      </c>
      <c r="N23" s="318">
        <v>0.02</v>
      </c>
      <c r="O23" s="6" t="s">
        <v>99</v>
      </c>
      <c r="P23" s="11">
        <v>0.2</v>
      </c>
      <c r="Q23" s="349"/>
      <c r="R23" s="30"/>
      <c r="S23" s="7" t="s">
        <v>163</v>
      </c>
      <c r="T23" s="317" t="s">
        <v>3924</v>
      </c>
      <c r="U23" s="361" t="s">
        <v>32</v>
      </c>
      <c r="V23" s="354" t="e">
        <f t="shared" ca="1" si="1"/>
        <v>#NAME?</v>
      </c>
      <c r="W23" s="7"/>
      <c r="X23" s="7"/>
      <c r="Y23" s="7" t="s">
        <v>279</v>
      </c>
      <c r="Z23" s="355"/>
      <c r="AA23" s="355"/>
      <c r="AB23" s="355"/>
      <c r="AC23" s="356">
        <v>0</v>
      </c>
      <c r="AD23" s="356">
        <v>0</v>
      </c>
      <c r="AE23" s="357">
        <v>0</v>
      </c>
      <c r="AF23" s="357">
        <v>0</v>
      </c>
      <c r="AG23" s="357">
        <v>0</v>
      </c>
      <c r="AH23" s="357">
        <v>0</v>
      </c>
      <c r="AI23" s="357">
        <v>207950.31</v>
      </c>
      <c r="AJ23" s="357">
        <v>267868.62</v>
      </c>
      <c r="AK23" s="357">
        <v>4076.83</v>
      </c>
      <c r="AL23" s="357">
        <v>4123.78</v>
      </c>
      <c r="AM23" s="357">
        <v>4062.74</v>
      </c>
      <c r="AN23" s="357">
        <v>3898.11</v>
      </c>
      <c r="AO23" s="357">
        <v>3891.69</v>
      </c>
      <c r="AP23" s="357">
        <v>50.04</v>
      </c>
      <c r="AQ23" s="357">
        <v>29.74</v>
      </c>
      <c r="AR23" s="357">
        <v>29.74</v>
      </c>
      <c r="AS23" s="357"/>
      <c r="AT23" s="357">
        <v>29.74</v>
      </c>
      <c r="AU23" s="357"/>
      <c r="AV23" s="357"/>
      <c r="AW23" s="357">
        <v>0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>
        <v>-10.26</v>
      </c>
      <c r="BH23" s="357">
        <v>0</v>
      </c>
      <c r="BI23" s="357"/>
      <c r="BJ23" s="357" t="s">
        <v>3167</v>
      </c>
      <c r="BK23" s="357"/>
      <c r="BL23" s="356"/>
      <c r="BM23" s="356"/>
      <c r="BN23" s="356">
        <v>0</v>
      </c>
      <c r="BO23" s="356"/>
      <c r="BP23" s="356"/>
      <c r="BQ23" s="356"/>
      <c r="BR23" s="356"/>
      <c r="BS23" s="356"/>
      <c r="BT23" s="356"/>
      <c r="BU23" s="356"/>
      <c r="BV23" s="356"/>
      <c r="BW23" s="356">
        <v>0</v>
      </c>
      <c r="BX23" s="356">
        <v>0</v>
      </c>
      <c r="BY23" s="356">
        <v>0</v>
      </c>
      <c r="BZ23" s="356">
        <v>0</v>
      </c>
      <c r="CA23" s="356">
        <v>0</v>
      </c>
      <c r="CB23" s="356">
        <v>0</v>
      </c>
      <c r="CC23" s="356">
        <v>0</v>
      </c>
      <c r="CD23" s="356">
        <v>0</v>
      </c>
      <c r="CE23" s="356">
        <v>0</v>
      </c>
      <c r="CF23" s="356">
        <v>0</v>
      </c>
      <c r="CG23" s="356">
        <v>0</v>
      </c>
      <c r="CH23" s="356">
        <v>0</v>
      </c>
      <c r="CI23" s="356">
        <v>0</v>
      </c>
      <c r="CJ23" s="356">
        <v>0</v>
      </c>
      <c r="CK23" s="356">
        <v>0</v>
      </c>
      <c r="CL23" s="356">
        <v>0</v>
      </c>
      <c r="CM23" s="356">
        <v>0</v>
      </c>
      <c r="CN23" s="356">
        <v>0</v>
      </c>
    </row>
    <row r="24" spans="1:92" ht="15.75" customHeight="1">
      <c r="A24" s="349" t="s">
        <v>3860</v>
      </c>
      <c r="B24" s="355" t="s">
        <v>3925</v>
      </c>
      <c r="C24" s="358" t="s">
        <v>3926</v>
      </c>
      <c r="D24" s="9" t="s">
        <v>18</v>
      </c>
      <c r="E24" s="9" t="s">
        <v>32</v>
      </c>
      <c r="F24" s="359" t="s">
        <v>3190</v>
      </c>
      <c r="G24" s="128" t="s">
        <v>3829</v>
      </c>
      <c r="H24" s="351" t="s">
        <v>179</v>
      </c>
      <c r="I24" s="26" t="s">
        <v>24</v>
      </c>
      <c r="J24" s="9" t="str">
        <f>IF(R24=0,"Não","Sim")</f>
        <v>Sim</v>
      </c>
      <c r="K24" s="315">
        <v>43900</v>
      </c>
      <c r="L24" s="360"/>
      <c r="M24" s="317" t="s">
        <v>281</v>
      </c>
      <c r="N24" s="318">
        <v>0</v>
      </c>
      <c r="O24" s="6" t="s">
        <v>24</v>
      </c>
      <c r="P24" s="11">
        <v>0</v>
      </c>
      <c r="Q24" s="349"/>
      <c r="R24" s="349" t="s">
        <v>3927</v>
      </c>
      <c r="S24" s="7" t="s">
        <v>163</v>
      </c>
      <c r="T24" s="317" t="s">
        <v>3928</v>
      </c>
      <c r="U24" s="361" t="s">
        <v>970</v>
      </c>
      <c r="V24" s="354" t="e">
        <f t="shared" ca="1" si="1"/>
        <v>#NAME?</v>
      </c>
      <c r="W24" s="7"/>
      <c r="X24" s="7"/>
      <c r="Y24" s="7" t="s">
        <v>279</v>
      </c>
      <c r="Z24" s="355"/>
      <c r="AA24" s="355"/>
      <c r="AB24" s="355"/>
      <c r="AC24" s="356">
        <v>0</v>
      </c>
      <c r="AD24" s="356">
        <v>0</v>
      </c>
      <c r="AE24" s="357">
        <v>0</v>
      </c>
      <c r="AF24" s="357">
        <v>0</v>
      </c>
      <c r="AG24" s="357">
        <v>0</v>
      </c>
      <c r="AH24" s="357">
        <v>31383.3</v>
      </c>
      <c r="AI24" s="357">
        <v>42017.120000000003</v>
      </c>
      <c r="AJ24" s="357">
        <v>44135.62</v>
      </c>
      <c r="AK24" s="357">
        <v>47393.72</v>
      </c>
      <c r="AL24" s="357">
        <v>50959.21</v>
      </c>
      <c r="AM24" s="357">
        <v>50178.36</v>
      </c>
      <c r="AN24" s="357">
        <v>47326.2</v>
      </c>
      <c r="AO24" s="357">
        <v>48131.05</v>
      </c>
      <c r="AP24" s="357">
        <v>52903.02</v>
      </c>
      <c r="AQ24" s="357">
        <v>55231.82</v>
      </c>
      <c r="AR24" s="357">
        <v>55324.959999999999</v>
      </c>
      <c r="AS24" s="357">
        <v>52414.78</v>
      </c>
      <c r="AT24" s="357">
        <v>52130.09</v>
      </c>
      <c r="AU24" s="356">
        <v>55067.69</v>
      </c>
      <c r="AV24" s="356">
        <v>53236.84</v>
      </c>
      <c r="AW24" s="356">
        <v>53716.480000000003</v>
      </c>
      <c r="AX24" s="356">
        <v>54645.64</v>
      </c>
      <c r="AY24" s="356">
        <v>54568.14</v>
      </c>
      <c r="AZ24" s="356">
        <v>54470.73</v>
      </c>
      <c r="BA24" s="356"/>
      <c r="BB24" s="356"/>
      <c r="BC24" s="356"/>
      <c r="BD24" s="356"/>
      <c r="BE24" s="356"/>
      <c r="BF24" s="356"/>
      <c r="BG24" s="356">
        <v>312.45</v>
      </c>
      <c r="BH24" s="357">
        <v>0</v>
      </c>
      <c r="BI24" s="357"/>
      <c r="BJ24" s="357">
        <v>317.13</v>
      </c>
      <c r="BK24" s="357"/>
      <c r="BL24" s="356"/>
      <c r="BM24" s="356"/>
      <c r="BN24" s="356">
        <v>0</v>
      </c>
      <c r="BO24" s="356"/>
      <c r="BP24" s="356"/>
      <c r="BQ24" s="356"/>
      <c r="BR24" s="356"/>
      <c r="BS24" s="356"/>
      <c r="BT24" s="356"/>
      <c r="BU24" s="356"/>
      <c r="BV24" s="356"/>
      <c r="BW24" s="356">
        <v>0</v>
      </c>
      <c r="BX24" s="356">
        <v>0</v>
      </c>
      <c r="BY24" s="356">
        <v>0</v>
      </c>
      <c r="BZ24" s="356">
        <v>0</v>
      </c>
      <c r="CA24" s="356">
        <v>0</v>
      </c>
      <c r="CB24" s="356">
        <v>0</v>
      </c>
      <c r="CC24" s="356">
        <v>0</v>
      </c>
      <c r="CD24" s="356">
        <v>0</v>
      </c>
      <c r="CE24" s="356">
        <v>0</v>
      </c>
      <c r="CF24" s="356">
        <v>0</v>
      </c>
      <c r="CG24" s="356">
        <v>0</v>
      </c>
      <c r="CH24" s="356">
        <v>0</v>
      </c>
      <c r="CI24" s="356">
        <v>0</v>
      </c>
      <c r="CJ24" s="356">
        <v>0</v>
      </c>
      <c r="CK24" s="356">
        <v>0</v>
      </c>
      <c r="CL24" s="356">
        <v>0</v>
      </c>
      <c r="CM24" s="356">
        <v>0</v>
      </c>
      <c r="CN24" s="356">
        <v>0</v>
      </c>
    </row>
    <row r="25" spans="1:92" ht="15.75" customHeight="1">
      <c r="A25" s="349" t="s">
        <v>3860</v>
      </c>
      <c r="B25" s="355" t="s">
        <v>3929</v>
      </c>
      <c r="C25" s="358" t="s">
        <v>3930</v>
      </c>
      <c r="D25" s="9" t="s">
        <v>18</v>
      </c>
      <c r="E25" s="9" t="s">
        <v>32</v>
      </c>
      <c r="F25" s="317" t="s">
        <v>3931</v>
      </c>
      <c r="G25" s="128" t="s">
        <v>3829</v>
      </c>
      <c r="H25" s="351" t="s">
        <v>161</v>
      </c>
      <c r="I25" s="26" t="s">
        <v>24</v>
      </c>
      <c r="J25" s="9" t="str">
        <f t="shared" ref="J25:J26" si="4">IF(Q25=0,"Não","Sim")</f>
        <v>Sim</v>
      </c>
      <c r="K25" s="315">
        <v>43742</v>
      </c>
      <c r="L25" s="360"/>
      <c r="M25" s="317" t="s">
        <v>221</v>
      </c>
      <c r="N25" s="318">
        <v>1.4999999999999999E-2</v>
      </c>
      <c r="O25" s="6" t="s">
        <v>24</v>
      </c>
      <c r="P25" s="11">
        <v>0</v>
      </c>
      <c r="Q25" s="369" t="s">
        <v>3182</v>
      </c>
      <c r="R25" s="96" t="s">
        <v>3932</v>
      </c>
      <c r="S25" s="7" t="s">
        <v>163</v>
      </c>
      <c r="T25" s="317" t="s">
        <v>3933</v>
      </c>
      <c r="U25" s="361" t="s">
        <v>42</v>
      </c>
      <c r="V25" s="354" t="e">
        <f t="shared" ca="1" si="1"/>
        <v>#NAME?</v>
      </c>
      <c r="W25" s="7"/>
      <c r="X25" s="7"/>
      <c r="Y25" s="7" t="s">
        <v>279</v>
      </c>
      <c r="Z25" s="355"/>
      <c r="AA25" s="355"/>
      <c r="AB25" s="355"/>
      <c r="AC25" s="356">
        <v>101162.49</v>
      </c>
      <c r="AD25" s="356">
        <v>100737.25</v>
      </c>
      <c r="AE25" s="357">
        <v>100538.63</v>
      </c>
      <c r="AF25" s="357">
        <v>100839.65</v>
      </c>
      <c r="AG25" s="357">
        <v>99736.59</v>
      </c>
      <c r="AH25" s="357">
        <v>97840.9</v>
      </c>
      <c r="AI25" s="357">
        <v>98166.8</v>
      </c>
      <c r="AJ25" s="357">
        <v>98501.93</v>
      </c>
      <c r="AK25" s="357">
        <v>99138.48</v>
      </c>
      <c r="AL25" s="357">
        <v>100134.27</v>
      </c>
      <c r="AM25" s="357">
        <v>99539.9</v>
      </c>
      <c r="AN25" s="357">
        <v>96820.12</v>
      </c>
      <c r="AO25" s="357">
        <v>0</v>
      </c>
      <c r="AP25" s="357"/>
      <c r="AQ25" s="357">
        <v>262.08999999999997</v>
      </c>
      <c r="AR25" s="357"/>
      <c r="AS25" s="357"/>
      <c r="AT25" s="357"/>
      <c r="AU25" s="356">
        <v>262.08999999999997</v>
      </c>
      <c r="AV25" s="356"/>
      <c r="AW25" s="356">
        <v>262.08999999999997</v>
      </c>
      <c r="AX25" s="356"/>
      <c r="AY25" s="356"/>
      <c r="AZ25" s="356"/>
      <c r="BA25" s="356"/>
      <c r="BB25" s="356"/>
      <c r="BC25" s="356"/>
      <c r="BD25" s="356"/>
      <c r="BE25" s="356"/>
      <c r="BF25" s="356"/>
      <c r="BG25" s="356">
        <v>365</v>
      </c>
      <c r="BH25" s="357">
        <v>0</v>
      </c>
      <c r="BI25" s="357"/>
      <c r="BJ25" s="357" t="s">
        <v>3167</v>
      </c>
      <c r="BK25" s="357"/>
      <c r="BL25" s="356"/>
      <c r="BM25" s="356"/>
      <c r="BN25" s="356">
        <v>0</v>
      </c>
      <c r="BO25" s="356"/>
      <c r="BP25" s="356"/>
      <c r="BQ25" s="356"/>
      <c r="BR25" s="356"/>
      <c r="BS25" s="356"/>
      <c r="BT25" s="356"/>
      <c r="BU25" s="356"/>
      <c r="BV25" s="356"/>
      <c r="BW25" s="356">
        <v>0</v>
      </c>
      <c r="BX25" s="356">
        <v>0</v>
      </c>
      <c r="BY25" s="356">
        <v>0</v>
      </c>
      <c r="BZ25" s="356">
        <v>0</v>
      </c>
      <c r="CA25" s="356">
        <v>0</v>
      </c>
      <c r="CB25" s="365">
        <v>0</v>
      </c>
      <c r="CC25" s="356">
        <v>0</v>
      </c>
      <c r="CD25" s="356">
        <v>0</v>
      </c>
      <c r="CE25" s="356">
        <v>0</v>
      </c>
      <c r="CF25" s="356">
        <v>0</v>
      </c>
      <c r="CG25" s="356">
        <v>0</v>
      </c>
      <c r="CH25" s="356">
        <v>0</v>
      </c>
      <c r="CI25" s="356">
        <v>0</v>
      </c>
      <c r="CJ25" s="356">
        <v>0</v>
      </c>
      <c r="CK25" s="356">
        <v>0</v>
      </c>
      <c r="CL25" s="356">
        <v>0</v>
      </c>
      <c r="CM25" s="356">
        <v>0</v>
      </c>
      <c r="CN25" s="356">
        <v>0</v>
      </c>
    </row>
    <row r="26" spans="1:92" ht="15.75" customHeight="1">
      <c r="A26" s="349" t="s">
        <v>3860</v>
      </c>
      <c r="B26" s="355" t="s">
        <v>3934</v>
      </c>
      <c r="C26" s="358" t="s">
        <v>3935</v>
      </c>
      <c r="D26" s="9" t="s">
        <v>18</v>
      </c>
      <c r="E26" s="9" t="s">
        <v>32</v>
      </c>
      <c r="F26" s="359" t="s">
        <v>3936</v>
      </c>
      <c r="G26" s="128" t="s">
        <v>3829</v>
      </c>
      <c r="H26" s="351" t="s">
        <v>170</v>
      </c>
      <c r="I26" s="26" t="s">
        <v>24</v>
      </c>
      <c r="J26" s="9" t="str">
        <f t="shared" si="4"/>
        <v>Sim</v>
      </c>
      <c r="K26" s="315">
        <v>44403</v>
      </c>
      <c r="L26" s="360"/>
      <c r="M26" s="317" t="s">
        <v>284</v>
      </c>
      <c r="N26" s="318">
        <v>8.0000000000000002E-3</v>
      </c>
      <c r="O26" s="6" t="s">
        <v>285</v>
      </c>
      <c r="P26" s="11">
        <v>0.1</v>
      </c>
      <c r="Q26" s="369" t="s">
        <v>3937</v>
      </c>
      <c r="R26" s="30"/>
      <c r="S26" s="7" t="s">
        <v>163</v>
      </c>
      <c r="T26" s="317" t="s">
        <v>3938</v>
      </c>
      <c r="U26" s="361" t="s">
        <v>970</v>
      </c>
      <c r="V26" s="354" t="e">
        <f t="shared" ca="1" si="1"/>
        <v>#NAME?</v>
      </c>
      <c r="W26" s="7"/>
      <c r="X26" s="7"/>
      <c r="Y26" s="7" t="s">
        <v>279</v>
      </c>
      <c r="Z26" s="355"/>
      <c r="AA26" s="364">
        <v>44403</v>
      </c>
      <c r="AB26" s="355">
        <v>49075100015260</v>
      </c>
      <c r="AC26" s="356"/>
      <c r="AD26" s="356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6"/>
      <c r="AV26" s="356"/>
      <c r="AW26" s="356"/>
      <c r="AX26" s="356"/>
      <c r="AY26" s="356"/>
      <c r="AZ26" s="356"/>
      <c r="BA26" s="356">
        <v>241450.73</v>
      </c>
      <c r="BB26" s="356">
        <v>239523.47</v>
      </c>
      <c r="BC26" s="356">
        <v>238510.47</v>
      </c>
      <c r="BD26" s="356">
        <v>221067.28</v>
      </c>
      <c r="BE26" s="356">
        <v>235937.85</v>
      </c>
      <c r="BF26" s="356">
        <v>238524.66</v>
      </c>
      <c r="BG26" s="356">
        <v>223994</v>
      </c>
      <c r="BH26" s="357">
        <v>230718.46</v>
      </c>
      <c r="BI26" s="357">
        <v>234078.03</v>
      </c>
      <c r="BJ26" s="357">
        <v>242403.89</v>
      </c>
      <c r="BK26" s="357">
        <v>244380.73</v>
      </c>
      <c r="BL26" s="356">
        <v>249269.28</v>
      </c>
      <c r="BM26" s="356">
        <v>248994.47</v>
      </c>
      <c r="BN26" s="356">
        <v>248286.69</v>
      </c>
      <c r="BO26" s="356">
        <v>239927.81</v>
      </c>
      <c r="BP26" s="356">
        <v>239353.39</v>
      </c>
      <c r="BQ26" s="356">
        <v>236623.85</v>
      </c>
      <c r="BR26" s="356">
        <v>232136.66</v>
      </c>
      <c r="BS26" s="356">
        <v>229021.07</v>
      </c>
      <c r="BT26" s="356">
        <v>233010.98</v>
      </c>
      <c r="BU26" s="356">
        <v>243489.95</v>
      </c>
      <c r="BV26" s="356">
        <v>249177.92</v>
      </c>
      <c r="BW26" s="356">
        <v>249177.92</v>
      </c>
      <c r="BX26" s="356">
        <v>372804.91</v>
      </c>
      <c r="BY26" s="356">
        <v>256210.25</v>
      </c>
      <c r="BZ26" s="356">
        <v>390582.22</v>
      </c>
      <c r="CA26" s="356">
        <v>395069.66</v>
      </c>
      <c r="CB26" s="356">
        <v>254423.36</v>
      </c>
      <c r="CC26" s="356">
        <v>366248.07</v>
      </c>
      <c r="CD26" s="356">
        <v>260724.64</v>
      </c>
      <c r="CE26" s="356">
        <v>252262.65</v>
      </c>
      <c r="CF26" s="356">
        <v>246714.92</v>
      </c>
      <c r="CG26" s="356">
        <v>243888</v>
      </c>
      <c r="CH26" s="356">
        <v>241602.09</v>
      </c>
      <c r="CI26" s="356">
        <v>245256.65</v>
      </c>
      <c r="CJ26" s="356">
        <v>245193.93</v>
      </c>
      <c r="CK26" s="356">
        <v>240724.11</v>
      </c>
      <c r="CL26" s="356">
        <v>236964.71</v>
      </c>
      <c r="CM26" s="356">
        <v>232742.67</v>
      </c>
      <c r="CN26" s="356">
        <v>33507.19</v>
      </c>
    </row>
    <row r="27" spans="1:92" ht="15.75" customHeight="1">
      <c r="A27" s="349" t="s">
        <v>3860</v>
      </c>
      <c r="B27" s="355" t="s">
        <v>3939</v>
      </c>
      <c r="C27" s="358" t="s">
        <v>3940</v>
      </c>
      <c r="D27" s="9" t="s">
        <v>18</v>
      </c>
      <c r="E27" s="9" t="s">
        <v>32</v>
      </c>
      <c r="F27" s="317" t="s">
        <v>3906</v>
      </c>
      <c r="G27" s="128" t="s">
        <v>3829</v>
      </c>
      <c r="H27" s="351" t="s">
        <v>161</v>
      </c>
      <c r="I27" s="26" t="s">
        <v>24</v>
      </c>
      <c r="J27" s="9" t="str">
        <f>IF(R27=0,"Não","Sim")</f>
        <v>Sim</v>
      </c>
      <c r="K27" s="315">
        <v>43731</v>
      </c>
      <c r="L27" s="360"/>
      <c r="M27" s="317" t="s">
        <v>381</v>
      </c>
      <c r="N27" s="318">
        <v>0.02</v>
      </c>
      <c r="O27" s="6" t="s">
        <v>99</v>
      </c>
      <c r="P27" s="11">
        <v>0.2</v>
      </c>
      <c r="Q27" s="349"/>
      <c r="R27" s="369" t="s">
        <v>3941</v>
      </c>
      <c r="S27" s="7" t="s">
        <v>163</v>
      </c>
      <c r="T27" s="317" t="s">
        <v>3942</v>
      </c>
      <c r="U27" s="361" t="s">
        <v>32</v>
      </c>
      <c r="V27" s="354" t="e">
        <f t="shared" ca="1" si="1"/>
        <v>#NAME?</v>
      </c>
      <c r="W27" s="7"/>
      <c r="X27" s="7"/>
      <c r="Y27" s="7" t="s">
        <v>279</v>
      </c>
      <c r="Z27" s="355"/>
      <c r="AA27" s="355"/>
      <c r="AB27" s="355"/>
      <c r="AC27" s="356">
        <v>69669.84</v>
      </c>
      <c r="AD27" s="356">
        <v>96201.29</v>
      </c>
      <c r="AE27" s="357">
        <v>105318.45</v>
      </c>
      <c r="AF27" s="357">
        <v>108463.67</v>
      </c>
      <c r="AG27" s="357">
        <v>103479.24</v>
      </c>
      <c r="AH27" s="357">
        <v>91238.3</v>
      </c>
      <c r="AI27" s="357">
        <v>93658.33</v>
      </c>
      <c r="AJ27" s="357">
        <v>94605.88</v>
      </c>
      <c r="AK27" s="357">
        <v>112707.37</v>
      </c>
      <c r="AL27" s="357">
        <v>115300.04</v>
      </c>
      <c r="AM27" s="357">
        <v>113727.17</v>
      </c>
      <c r="AN27" s="357">
        <v>108346.96</v>
      </c>
      <c r="AO27" s="357">
        <v>108601.63</v>
      </c>
      <c r="AP27" s="357">
        <v>116918.15</v>
      </c>
      <c r="AQ27" s="357">
        <v>164715.22</v>
      </c>
      <c r="AR27" s="357">
        <v>160189.20000000001</v>
      </c>
      <c r="AS27" s="357">
        <v>153940.85</v>
      </c>
      <c r="AT27" s="357">
        <v>153702.82</v>
      </c>
      <c r="AU27" s="356">
        <v>165206.89000000001</v>
      </c>
      <c r="AV27" s="356">
        <v>161072.32000000001</v>
      </c>
      <c r="AW27" s="356">
        <v>161261.29999999999</v>
      </c>
      <c r="AX27" s="356">
        <v>164513.87</v>
      </c>
      <c r="AY27" s="356">
        <v>162488.56</v>
      </c>
      <c r="AZ27" s="356">
        <v>160906.44</v>
      </c>
      <c r="BA27" s="356">
        <v>157189.65</v>
      </c>
      <c r="BB27" s="356">
        <v>152202.82</v>
      </c>
      <c r="BC27" s="356">
        <v>147785.53</v>
      </c>
      <c r="BD27" s="356">
        <v>140059.07</v>
      </c>
      <c r="BE27" s="356">
        <v>144165.25</v>
      </c>
      <c r="BF27" s="356"/>
      <c r="BG27" s="356">
        <v>48906.76</v>
      </c>
      <c r="BH27" s="356">
        <v>0</v>
      </c>
      <c r="BI27" s="356"/>
      <c r="BJ27" s="356" t="s">
        <v>3167</v>
      </c>
      <c r="BK27" s="356"/>
      <c r="BL27" s="356"/>
      <c r="BM27" s="356"/>
      <c r="BN27" s="356">
        <v>0</v>
      </c>
      <c r="BO27" s="356"/>
      <c r="BP27" s="356"/>
      <c r="BQ27" s="356"/>
      <c r="BR27" s="356"/>
      <c r="BS27" s="356"/>
      <c r="BT27" s="356"/>
      <c r="BU27" s="356"/>
      <c r="BV27" s="356"/>
      <c r="BW27" s="356">
        <v>0</v>
      </c>
      <c r="BX27" s="356">
        <v>0</v>
      </c>
      <c r="BY27" s="356">
        <v>0</v>
      </c>
      <c r="BZ27" s="356">
        <v>0</v>
      </c>
      <c r="CA27" s="356">
        <v>0</v>
      </c>
      <c r="CB27" s="365">
        <v>0</v>
      </c>
      <c r="CC27" s="356">
        <v>0</v>
      </c>
      <c r="CD27" s="356">
        <v>0</v>
      </c>
      <c r="CE27" s="356">
        <v>0</v>
      </c>
      <c r="CF27" s="356">
        <v>0</v>
      </c>
      <c r="CG27" s="356">
        <v>0</v>
      </c>
      <c r="CH27" s="356">
        <v>0</v>
      </c>
      <c r="CI27" s="356">
        <v>0</v>
      </c>
      <c r="CJ27" s="356">
        <v>0</v>
      </c>
      <c r="CK27" s="356">
        <v>0</v>
      </c>
      <c r="CL27" s="356">
        <v>0</v>
      </c>
      <c r="CM27" s="356">
        <v>0</v>
      </c>
      <c r="CN27" s="356">
        <v>0</v>
      </c>
    </row>
    <row r="28" spans="1:92" ht="15.75" customHeight="1">
      <c r="A28" s="349" t="s">
        <v>3860</v>
      </c>
      <c r="B28" s="355" t="s">
        <v>3943</v>
      </c>
      <c r="C28" s="358" t="s">
        <v>3944</v>
      </c>
      <c r="D28" s="9" t="s">
        <v>18</v>
      </c>
      <c r="E28" s="9" t="s">
        <v>32</v>
      </c>
      <c r="F28" s="359" t="s">
        <v>220</v>
      </c>
      <c r="G28" s="128" t="s">
        <v>3829</v>
      </c>
      <c r="H28" s="351" t="s">
        <v>179</v>
      </c>
      <c r="I28" s="26" t="s">
        <v>24</v>
      </c>
      <c r="J28" s="9" t="str">
        <f t="shared" ref="J28:J31" si="5">IF(Q28=0,"Não","Sim")</f>
        <v>Sim</v>
      </c>
      <c r="K28" s="315">
        <v>43635</v>
      </c>
      <c r="L28" s="360"/>
      <c r="M28" s="317" t="s">
        <v>221</v>
      </c>
      <c r="N28" s="366">
        <v>0.01</v>
      </c>
      <c r="O28" s="6" t="s">
        <v>24</v>
      </c>
      <c r="P28" s="11">
        <v>0</v>
      </c>
      <c r="Q28" s="30" t="s">
        <v>3182</v>
      </c>
      <c r="R28" s="30"/>
      <c r="S28" s="7" t="s">
        <v>163</v>
      </c>
      <c r="T28" s="317" t="s">
        <v>3945</v>
      </c>
      <c r="U28" s="361" t="s">
        <v>32</v>
      </c>
      <c r="V28" s="354" t="e">
        <f t="shared" ca="1" si="1"/>
        <v>#NAME?</v>
      </c>
      <c r="W28" s="7"/>
      <c r="X28" s="7"/>
      <c r="Y28" s="7" t="s">
        <v>279</v>
      </c>
      <c r="Z28" s="355"/>
      <c r="AA28" s="355"/>
      <c r="AB28" s="355"/>
      <c r="AC28" s="356">
        <v>80465.69</v>
      </c>
      <c r="AD28" s="356">
        <v>71421.48</v>
      </c>
      <c r="AE28" s="357">
        <v>65049.8</v>
      </c>
      <c r="AF28" s="357">
        <v>57572.88</v>
      </c>
      <c r="AG28" s="357">
        <v>56933.94</v>
      </c>
      <c r="AH28" s="357">
        <v>46610.54</v>
      </c>
      <c r="AI28" s="357">
        <v>41821.65</v>
      </c>
      <c r="AJ28" s="357">
        <v>41754.17</v>
      </c>
      <c r="AK28" s="357">
        <v>31105.93</v>
      </c>
      <c r="AL28" s="357">
        <v>31138.37</v>
      </c>
      <c r="AM28" s="357">
        <v>27421.23</v>
      </c>
      <c r="AN28" s="357">
        <v>17165.36</v>
      </c>
      <c r="AO28" s="357">
        <v>9253.91</v>
      </c>
      <c r="AP28" s="357">
        <v>3172.23</v>
      </c>
      <c r="AQ28" s="357">
        <v>3411.62</v>
      </c>
      <c r="AR28" s="357">
        <v>3253.62</v>
      </c>
      <c r="AS28" s="357">
        <v>2308.62</v>
      </c>
      <c r="AT28" s="357">
        <v>2243.62</v>
      </c>
      <c r="AU28" s="356">
        <v>2494.62</v>
      </c>
      <c r="AV28" s="356">
        <v>2310</v>
      </c>
      <c r="AW28" s="356">
        <v>2525.7800000000002</v>
      </c>
      <c r="AX28" s="356">
        <v>2609</v>
      </c>
      <c r="AY28" s="356">
        <v>3056.96</v>
      </c>
      <c r="AZ28" s="356">
        <v>2981.35</v>
      </c>
      <c r="BA28" s="356">
        <v>158.81</v>
      </c>
      <c r="BB28" s="356"/>
      <c r="BC28" s="356"/>
      <c r="BD28" s="356"/>
      <c r="BE28" s="356"/>
      <c r="BF28" s="356"/>
      <c r="BG28" s="356">
        <v>157.06</v>
      </c>
      <c r="BH28" s="356">
        <v>0</v>
      </c>
      <c r="BI28" s="356"/>
      <c r="BJ28" s="356" t="s">
        <v>3167</v>
      </c>
      <c r="BK28" s="356"/>
      <c r="BL28" s="356"/>
      <c r="BM28" s="356"/>
      <c r="BN28" s="356">
        <v>0</v>
      </c>
      <c r="BO28" s="356"/>
      <c r="BP28" s="356"/>
      <c r="BQ28" s="356"/>
      <c r="BR28" s="356"/>
      <c r="BS28" s="356"/>
      <c r="BT28" s="356"/>
      <c r="BU28" s="356"/>
      <c r="BV28" s="356"/>
      <c r="BW28" s="356">
        <v>0</v>
      </c>
      <c r="BX28" s="356">
        <v>0</v>
      </c>
      <c r="BY28" s="356">
        <v>0</v>
      </c>
      <c r="BZ28" s="356">
        <v>0</v>
      </c>
      <c r="CA28" s="356">
        <v>0</v>
      </c>
      <c r="CB28" s="356">
        <v>0</v>
      </c>
      <c r="CC28" s="356">
        <v>0</v>
      </c>
      <c r="CD28" s="356">
        <v>0</v>
      </c>
      <c r="CE28" s="356">
        <v>0</v>
      </c>
      <c r="CF28" s="356">
        <v>0</v>
      </c>
      <c r="CG28" s="356">
        <v>0</v>
      </c>
      <c r="CH28" s="356">
        <v>0</v>
      </c>
      <c r="CI28" s="356">
        <v>0</v>
      </c>
      <c r="CJ28" s="356">
        <v>0</v>
      </c>
      <c r="CK28" s="356">
        <v>0</v>
      </c>
      <c r="CL28" s="356">
        <v>0</v>
      </c>
      <c r="CM28" s="356">
        <v>0</v>
      </c>
      <c r="CN28" s="356">
        <v>0</v>
      </c>
    </row>
    <row r="29" spans="1:92" ht="15.75" customHeight="1">
      <c r="A29" s="349" t="s">
        <v>3860</v>
      </c>
      <c r="B29" s="355" t="s">
        <v>3946</v>
      </c>
      <c r="C29" s="358" t="s">
        <v>3947</v>
      </c>
      <c r="D29" s="9" t="s">
        <v>18</v>
      </c>
      <c r="E29" s="9" t="s">
        <v>32</v>
      </c>
      <c r="F29" s="317" t="s">
        <v>2729</v>
      </c>
      <c r="G29" s="128" t="s">
        <v>3829</v>
      </c>
      <c r="H29" s="351" t="s">
        <v>161</v>
      </c>
      <c r="I29" s="26" t="s">
        <v>24</v>
      </c>
      <c r="J29" s="9" t="str">
        <f t="shared" si="5"/>
        <v>Não</v>
      </c>
      <c r="K29" s="315">
        <v>44028</v>
      </c>
      <c r="L29" s="360">
        <v>44726</v>
      </c>
      <c r="M29" s="317" t="s">
        <v>221</v>
      </c>
      <c r="N29" s="318">
        <v>1.4999999999999999E-2</v>
      </c>
      <c r="O29" s="6" t="s">
        <v>24</v>
      </c>
      <c r="P29" s="11">
        <v>0</v>
      </c>
      <c r="Q29" s="349"/>
      <c r="R29" s="30"/>
      <c r="S29" s="7" t="s">
        <v>163</v>
      </c>
      <c r="T29" s="317" t="s">
        <v>2716</v>
      </c>
      <c r="U29" s="361" t="s">
        <v>32</v>
      </c>
      <c r="V29" s="354" t="e">
        <f t="shared" ca="1" si="1"/>
        <v>#NAME?</v>
      </c>
      <c r="W29" s="7"/>
      <c r="X29" s="7"/>
      <c r="Y29" s="7" t="s">
        <v>279</v>
      </c>
      <c r="Z29" s="355"/>
      <c r="AA29" s="355"/>
      <c r="AB29" s="355"/>
      <c r="AC29" s="356">
        <v>0</v>
      </c>
      <c r="AD29" s="356">
        <v>0</v>
      </c>
      <c r="AE29" s="356">
        <v>0</v>
      </c>
      <c r="AF29" s="356">
        <v>0</v>
      </c>
      <c r="AG29" s="356">
        <v>0</v>
      </c>
      <c r="AH29" s="356">
        <v>0</v>
      </c>
      <c r="AI29" s="356">
        <v>0</v>
      </c>
      <c r="AJ29" s="356">
        <v>0</v>
      </c>
      <c r="AK29" s="356">
        <v>0</v>
      </c>
      <c r="AL29" s="356">
        <v>41912.089999999997</v>
      </c>
      <c r="AM29" s="356">
        <v>41954.05</v>
      </c>
      <c r="AN29" s="356">
        <v>40446.589999999997</v>
      </c>
      <c r="AO29" s="356">
        <v>40170.839999999997</v>
      </c>
      <c r="AP29" s="356">
        <v>42653.31</v>
      </c>
      <c r="AQ29" s="356">
        <v>43372.73</v>
      </c>
      <c r="AR29" s="356">
        <v>42092.12</v>
      </c>
      <c r="AS29" s="356">
        <v>40898.93</v>
      </c>
      <c r="AT29" s="356">
        <v>41058.28</v>
      </c>
      <c r="AU29" s="356">
        <v>42366.04</v>
      </c>
      <c r="AV29" s="356">
        <v>42235.19</v>
      </c>
      <c r="AW29" s="356">
        <v>42541.9</v>
      </c>
      <c r="AX29" s="356">
        <v>42590.95</v>
      </c>
      <c r="AY29" s="356">
        <v>42533.66</v>
      </c>
      <c r="AZ29" s="356">
        <v>42484.25</v>
      </c>
      <c r="BA29" s="356">
        <v>41863.14</v>
      </c>
      <c r="BB29" s="356">
        <v>41239.370000000003</v>
      </c>
      <c r="BC29" s="356">
        <v>40671.120000000003</v>
      </c>
      <c r="BD29" s="356">
        <v>39401.79</v>
      </c>
      <c r="BE29" s="356">
        <v>28410.77</v>
      </c>
      <c r="BF29" s="356">
        <v>41892.01</v>
      </c>
      <c r="BG29" s="356">
        <v>42311.54</v>
      </c>
      <c r="BH29" s="356">
        <v>42256.28</v>
      </c>
      <c r="BI29" s="356">
        <v>42951.59</v>
      </c>
      <c r="BJ29" s="356">
        <v>13439.98</v>
      </c>
      <c r="BK29" s="356"/>
      <c r="BL29" s="356"/>
      <c r="BM29" s="356"/>
      <c r="BN29" s="356">
        <v>0</v>
      </c>
      <c r="BO29" s="356"/>
      <c r="BP29" s="356"/>
      <c r="BQ29" s="356"/>
      <c r="BR29" s="356"/>
      <c r="BS29" s="356"/>
      <c r="BT29" s="356"/>
      <c r="BU29" s="356"/>
      <c r="BV29" s="356"/>
      <c r="BW29" s="356">
        <v>0</v>
      </c>
      <c r="BX29" s="356">
        <v>0</v>
      </c>
      <c r="BY29" s="356">
        <v>0</v>
      </c>
      <c r="BZ29" s="356">
        <v>0</v>
      </c>
      <c r="CA29" s="356">
        <v>0</v>
      </c>
      <c r="CB29" s="356">
        <v>0</v>
      </c>
      <c r="CC29" s="356">
        <v>0</v>
      </c>
      <c r="CD29" s="356">
        <v>0</v>
      </c>
      <c r="CE29" s="356">
        <v>0</v>
      </c>
      <c r="CF29" s="356">
        <v>0</v>
      </c>
      <c r="CG29" s="356">
        <v>0</v>
      </c>
      <c r="CH29" s="356">
        <v>0</v>
      </c>
      <c r="CI29" s="356">
        <v>0</v>
      </c>
      <c r="CJ29" s="356">
        <v>0</v>
      </c>
      <c r="CK29" s="356">
        <v>0</v>
      </c>
      <c r="CL29" s="356">
        <v>0</v>
      </c>
      <c r="CM29" s="356">
        <v>0</v>
      </c>
      <c r="CN29" s="356">
        <v>0</v>
      </c>
    </row>
    <row r="30" spans="1:92" ht="15.75" customHeight="1">
      <c r="A30" s="349" t="s">
        <v>3860</v>
      </c>
      <c r="B30" s="355" t="s">
        <v>3948</v>
      </c>
      <c r="C30" s="358" t="s">
        <v>3949</v>
      </c>
      <c r="D30" s="9" t="s">
        <v>18</v>
      </c>
      <c r="E30" s="9" t="s">
        <v>32</v>
      </c>
      <c r="F30" s="317" t="s">
        <v>2729</v>
      </c>
      <c r="G30" s="128" t="s">
        <v>3829</v>
      </c>
      <c r="H30" s="351" t="s">
        <v>161</v>
      </c>
      <c r="I30" s="26" t="s">
        <v>24</v>
      </c>
      <c r="J30" s="9" t="str">
        <f t="shared" si="5"/>
        <v>Não</v>
      </c>
      <c r="K30" s="315">
        <v>43797</v>
      </c>
      <c r="L30" s="360"/>
      <c r="M30" s="317" t="s">
        <v>98</v>
      </c>
      <c r="N30" s="318">
        <v>6.0000000000000001E-3</v>
      </c>
      <c r="O30" s="6" t="s">
        <v>24</v>
      </c>
      <c r="P30" s="11">
        <v>0</v>
      </c>
      <c r="Q30" s="349"/>
      <c r="R30" s="30"/>
      <c r="S30" s="7" t="s">
        <v>163</v>
      </c>
      <c r="T30" s="317" t="s">
        <v>3950</v>
      </c>
      <c r="U30" s="361" t="s">
        <v>32</v>
      </c>
      <c r="V30" s="354" t="e">
        <f t="shared" ca="1" si="1"/>
        <v>#NAME?</v>
      </c>
      <c r="W30" s="7"/>
      <c r="X30" s="7"/>
      <c r="Y30" s="7" t="s">
        <v>279</v>
      </c>
      <c r="Z30" s="355"/>
      <c r="AA30" s="355"/>
      <c r="AB30" s="355"/>
      <c r="AC30" s="356">
        <v>149934.85999999999</v>
      </c>
      <c r="AD30" s="356">
        <v>150629.56</v>
      </c>
      <c r="AE30" s="357">
        <v>152614.46</v>
      </c>
      <c r="AF30" s="357">
        <v>238180.83</v>
      </c>
      <c r="AG30" s="357">
        <v>236324.33</v>
      </c>
      <c r="AH30" s="357">
        <v>201975.91</v>
      </c>
      <c r="AI30" s="357">
        <v>177311.37</v>
      </c>
      <c r="AJ30" s="357">
        <v>168144.3</v>
      </c>
      <c r="AK30" s="357">
        <v>166471.03</v>
      </c>
      <c r="AL30" s="357">
        <v>158319.57</v>
      </c>
      <c r="AM30" s="357">
        <v>160166.56</v>
      </c>
      <c r="AN30" s="357">
        <v>155961.49</v>
      </c>
      <c r="AO30" s="357">
        <v>155166.89000000001</v>
      </c>
      <c r="AP30" s="357">
        <v>156877.54999999999</v>
      </c>
      <c r="AQ30" s="357">
        <v>58059.9</v>
      </c>
      <c r="AR30" s="357">
        <v>36233.5</v>
      </c>
      <c r="AS30" s="357">
        <v>21477.13</v>
      </c>
      <c r="AT30" s="357">
        <v>15.24</v>
      </c>
      <c r="AU30" s="356">
        <v>36.07</v>
      </c>
      <c r="AV30" s="356">
        <v>38.07</v>
      </c>
      <c r="AW30" s="356">
        <v>38.07</v>
      </c>
      <c r="AX30" s="356"/>
      <c r="AY30" s="356"/>
      <c r="AZ30" s="356"/>
      <c r="BA30" s="356"/>
      <c r="BB30" s="356"/>
      <c r="BC30" s="356"/>
      <c r="BD30" s="356"/>
      <c r="BE30" s="356"/>
      <c r="BF30" s="356"/>
      <c r="BG30" s="356">
        <v>254</v>
      </c>
      <c r="BH30" s="356">
        <v>0</v>
      </c>
      <c r="BI30" s="356"/>
      <c r="BJ30" s="356" t="s">
        <v>3167</v>
      </c>
      <c r="BK30" s="356"/>
      <c r="BL30" s="356"/>
      <c r="BM30" s="356"/>
      <c r="BN30" s="356">
        <v>0</v>
      </c>
      <c r="BO30" s="356"/>
      <c r="BP30" s="356"/>
      <c r="BQ30" s="356"/>
      <c r="BR30" s="356"/>
      <c r="BS30" s="356"/>
      <c r="BT30" s="356"/>
      <c r="BU30" s="356"/>
      <c r="BV30" s="356"/>
      <c r="BW30" s="356">
        <v>0</v>
      </c>
      <c r="BX30" s="356">
        <v>0</v>
      </c>
      <c r="BY30" s="356">
        <v>0</v>
      </c>
      <c r="BZ30" s="356">
        <v>0</v>
      </c>
      <c r="CA30" s="356">
        <v>0</v>
      </c>
      <c r="CB30" s="356">
        <v>0</v>
      </c>
      <c r="CC30" s="356">
        <v>0</v>
      </c>
      <c r="CD30" s="356">
        <v>0</v>
      </c>
      <c r="CE30" s="356">
        <v>0</v>
      </c>
      <c r="CF30" s="356">
        <v>0</v>
      </c>
      <c r="CG30" s="356">
        <v>0</v>
      </c>
      <c r="CH30" s="356">
        <v>0</v>
      </c>
      <c r="CI30" s="356">
        <v>0</v>
      </c>
      <c r="CJ30" s="356">
        <v>0</v>
      </c>
      <c r="CK30" s="356">
        <v>0</v>
      </c>
      <c r="CL30" s="356">
        <v>0</v>
      </c>
      <c r="CM30" s="356">
        <v>0</v>
      </c>
      <c r="CN30" s="356">
        <v>0</v>
      </c>
    </row>
    <row r="31" spans="1:92" ht="15.75" customHeight="1">
      <c r="A31" s="349" t="s">
        <v>3860</v>
      </c>
      <c r="B31" s="355" t="s">
        <v>3951</v>
      </c>
      <c r="C31" s="358" t="s">
        <v>3952</v>
      </c>
      <c r="D31" s="9" t="s">
        <v>18</v>
      </c>
      <c r="E31" s="9" t="s">
        <v>32</v>
      </c>
      <c r="F31" s="317" t="s">
        <v>3306</v>
      </c>
      <c r="G31" s="128" t="s">
        <v>3829</v>
      </c>
      <c r="H31" s="351" t="s">
        <v>161</v>
      </c>
      <c r="I31" s="26" t="s">
        <v>24</v>
      </c>
      <c r="J31" s="9" t="str">
        <f t="shared" si="5"/>
        <v>Sim</v>
      </c>
      <c r="K31" s="315">
        <v>43873</v>
      </c>
      <c r="L31" s="360"/>
      <c r="M31" s="317" t="s">
        <v>381</v>
      </c>
      <c r="N31" s="318">
        <v>0.02</v>
      </c>
      <c r="O31" s="6" t="s">
        <v>99</v>
      </c>
      <c r="P31" s="11">
        <v>0.2</v>
      </c>
      <c r="Q31" s="349" t="s">
        <v>3953</v>
      </c>
      <c r="R31" s="30"/>
      <c r="S31" s="7" t="s">
        <v>163</v>
      </c>
      <c r="T31" s="317" t="s">
        <v>3954</v>
      </c>
      <c r="U31" s="361" t="s">
        <v>32</v>
      </c>
      <c r="V31" s="354" t="e">
        <f t="shared" ca="1" si="1"/>
        <v>#NAME?</v>
      </c>
      <c r="W31" s="7"/>
      <c r="X31" s="7"/>
      <c r="Y31" s="7" t="s">
        <v>279</v>
      </c>
      <c r="Z31" s="355"/>
      <c r="AA31" s="355"/>
      <c r="AB31" s="355"/>
      <c r="AC31" s="357">
        <v>0</v>
      </c>
      <c r="AD31" s="357">
        <v>0</v>
      </c>
      <c r="AE31" s="357">
        <v>0</v>
      </c>
      <c r="AF31" s="357">
        <v>0</v>
      </c>
      <c r="AG31" s="357">
        <v>59919.62</v>
      </c>
      <c r="AH31" s="357">
        <v>109434.3</v>
      </c>
      <c r="AI31" s="357">
        <v>116074.11</v>
      </c>
      <c r="AJ31" s="357">
        <v>119974.57</v>
      </c>
      <c r="AK31" s="357">
        <v>124954.96</v>
      </c>
      <c r="AL31" s="357">
        <v>128929.13</v>
      </c>
      <c r="AM31" s="357">
        <v>124146.77</v>
      </c>
      <c r="AN31" s="357">
        <v>114212.47</v>
      </c>
      <c r="AO31" s="357">
        <v>114147.96</v>
      </c>
      <c r="AP31" s="357">
        <v>132377.53</v>
      </c>
      <c r="AQ31" s="357">
        <v>178208.97</v>
      </c>
      <c r="AR31" s="357">
        <v>170733.59</v>
      </c>
      <c r="AS31" s="357">
        <v>159792.62</v>
      </c>
      <c r="AT31" s="357">
        <v>159488.48000000001</v>
      </c>
      <c r="AU31" s="356">
        <v>177919.62</v>
      </c>
      <c r="AV31" s="356">
        <v>172715.47</v>
      </c>
      <c r="AW31" s="356">
        <v>172747.92</v>
      </c>
      <c r="AX31" s="356">
        <v>178256.34</v>
      </c>
      <c r="AY31" s="356">
        <v>174498.47</v>
      </c>
      <c r="AZ31" s="356">
        <v>173155.47</v>
      </c>
      <c r="BA31" s="356">
        <v>164718.39999999999</v>
      </c>
      <c r="BB31" s="356">
        <v>155602.57</v>
      </c>
      <c r="BC31" s="356">
        <v>147526.63</v>
      </c>
      <c r="BD31" s="356">
        <v>133318.85999999999</v>
      </c>
      <c r="BE31" s="356">
        <v>143880.47</v>
      </c>
      <c r="BF31" s="356"/>
      <c r="BG31" s="356">
        <v>0</v>
      </c>
      <c r="BH31" s="356">
        <v>0</v>
      </c>
      <c r="BI31" s="356"/>
      <c r="BJ31" s="356" t="s">
        <v>3167</v>
      </c>
      <c r="BK31" s="356"/>
      <c r="BL31" s="356"/>
      <c r="BM31" s="356"/>
      <c r="BN31" s="356">
        <v>0</v>
      </c>
      <c r="BO31" s="356"/>
      <c r="BP31" s="356"/>
      <c r="BQ31" s="356"/>
      <c r="BR31" s="356"/>
      <c r="BS31" s="356"/>
      <c r="BT31" s="356"/>
      <c r="BU31" s="356"/>
      <c r="BV31" s="356"/>
      <c r="BW31" s="356">
        <v>0</v>
      </c>
      <c r="BX31" s="356">
        <v>0</v>
      </c>
      <c r="BY31" s="356">
        <v>0</v>
      </c>
      <c r="BZ31" s="356">
        <v>0</v>
      </c>
      <c r="CA31" s="356">
        <v>0</v>
      </c>
      <c r="CB31" s="356">
        <v>0</v>
      </c>
      <c r="CC31" s="356">
        <v>0</v>
      </c>
      <c r="CD31" s="356">
        <v>0</v>
      </c>
      <c r="CE31" s="356">
        <v>0</v>
      </c>
      <c r="CF31" s="356">
        <v>0</v>
      </c>
      <c r="CG31" s="356">
        <v>0</v>
      </c>
      <c r="CH31" s="356">
        <v>0</v>
      </c>
      <c r="CI31" s="356">
        <v>0</v>
      </c>
      <c r="CJ31" s="356">
        <v>0</v>
      </c>
      <c r="CK31" s="356">
        <v>0</v>
      </c>
      <c r="CL31" s="356">
        <v>0</v>
      </c>
      <c r="CM31" s="356">
        <v>0</v>
      </c>
      <c r="CN31" s="356">
        <v>0</v>
      </c>
    </row>
    <row r="32" spans="1:92" ht="15.75" customHeight="1">
      <c r="A32" s="371"/>
      <c r="B32" s="371"/>
      <c r="C32" s="372"/>
      <c r="D32" s="324"/>
      <c r="E32" s="324"/>
      <c r="F32" s="324"/>
      <c r="G32" s="324"/>
      <c r="H32" s="324"/>
      <c r="I32" s="324"/>
      <c r="J32" s="324"/>
      <c r="K32" s="325"/>
      <c r="L32" s="325"/>
      <c r="M32" s="324"/>
      <c r="N32" s="326"/>
      <c r="O32" s="326"/>
      <c r="P32" s="327"/>
      <c r="Q32" s="328"/>
      <c r="R32" s="328"/>
      <c r="S32" s="324"/>
      <c r="T32" s="373"/>
      <c r="U32" s="324"/>
      <c r="V32" s="374"/>
      <c r="W32" s="325"/>
      <c r="X32" s="325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ht="15.75" customHeight="1">
      <c r="A33" s="375"/>
      <c r="B33" s="376" t="s">
        <v>3114</v>
      </c>
      <c r="C33" s="377">
        <f>COUNTIF(H:H,"Ativo")</f>
        <v>3</v>
      </c>
      <c r="D33" s="336"/>
      <c r="E33" s="336"/>
      <c r="F33" s="336"/>
      <c r="G33" s="323"/>
      <c r="H33" s="323"/>
      <c r="I33" s="323"/>
      <c r="J33" s="323"/>
      <c r="K33" s="337"/>
      <c r="L33" s="338"/>
      <c r="M33" s="323"/>
      <c r="N33" s="326"/>
      <c r="O33" s="326"/>
      <c r="P33" s="327"/>
      <c r="Q33" s="328"/>
      <c r="R33" s="328"/>
      <c r="S33" s="324"/>
      <c r="T33" s="378"/>
      <c r="V33" s="374"/>
      <c r="W33" s="325"/>
      <c r="X33" s="325"/>
      <c r="Y33" s="338"/>
      <c r="Z33" s="338"/>
      <c r="AA33" s="338"/>
      <c r="AB33" s="338"/>
      <c r="AC33" s="324"/>
      <c r="AD33" s="324"/>
      <c r="AE33" s="324"/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4"/>
      <c r="AU33" s="324"/>
      <c r="AV33" s="324"/>
      <c r="AW33" s="324"/>
      <c r="AX33" s="379"/>
      <c r="AY33" s="379"/>
      <c r="AZ33" s="224"/>
      <c r="BA33" s="224"/>
      <c r="BB33" s="224"/>
      <c r="BC33" s="224"/>
      <c r="BD33" s="224"/>
      <c r="BE33" s="224"/>
      <c r="BF33" s="224"/>
      <c r="BG33" s="313"/>
      <c r="BH33" s="313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ht="15.75" customHeight="1">
      <c r="A34" s="380"/>
      <c r="B34" s="381" t="s">
        <v>3115</v>
      </c>
      <c r="C34" s="382">
        <f>COUNTIF(H:H,"Inativo")</f>
        <v>14</v>
      </c>
      <c r="D34" s="336"/>
      <c r="E34" s="336"/>
      <c r="F34" s="336"/>
      <c r="G34" s="323"/>
      <c r="H34" s="323"/>
      <c r="I34" s="323"/>
      <c r="J34" s="323"/>
      <c r="K34" s="337"/>
      <c r="L34" s="338"/>
      <c r="M34" s="323"/>
      <c r="N34" s="326"/>
      <c r="O34" s="326"/>
      <c r="P34" s="327"/>
      <c r="Q34" s="328"/>
      <c r="R34" s="328"/>
      <c r="S34" s="324"/>
      <c r="T34" s="378"/>
      <c r="V34" s="374"/>
      <c r="W34" s="325"/>
      <c r="X34" s="325"/>
      <c r="Y34" s="338"/>
      <c r="Z34" s="338"/>
      <c r="AA34" s="338"/>
      <c r="AB34" s="338"/>
      <c r="AC34" s="383">
        <f t="shared" ref="AC34:AL34" si="6">SUM(AC6:AC32)</f>
        <v>684310.12</v>
      </c>
      <c r="AD34" s="383">
        <f t="shared" si="6"/>
        <v>704683.98</v>
      </c>
      <c r="AE34" s="383">
        <f t="shared" si="6"/>
        <v>713798.15999999992</v>
      </c>
      <c r="AF34" s="383">
        <f t="shared" si="6"/>
        <v>799508.39999999991</v>
      </c>
      <c r="AG34" s="383">
        <f t="shared" si="6"/>
        <v>1206943.1500000001</v>
      </c>
      <c r="AH34" s="383">
        <f t="shared" si="6"/>
        <v>1197314.5900000001</v>
      </c>
      <c r="AI34" s="383">
        <f t="shared" si="6"/>
        <v>1635003.3</v>
      </c>
      <c r="AJ34" s="384">
        <f t="shared" si="6"/>
        <v>1708592.6100000003</v>
      </c>
      <c r="AK34" s="384">
        <f t="shared" si="6"/>
        <v>1616298.4</v>
      </c>
      <c r="AL34" s="384">
        <f t="shared" si="6"/>
        <v>1752251.19</v>
      </c>
      <c r="AM34" s="384">
        <f t="shared" ref="AM34:BF34" si="7">SUM(AM3:AM32)</f>
        <v>1973509.8699999999</v>
      </c>
      <c r="AN34" s="384">
        <f t="shared" si="7"/>
        <v>1873769.54</v>
      </c>
      <c r="AO34" s="384">
        <f t="shared" si="7"/>
        <v>1763142.42</v>
      </c>
      <c r="AP34" s="384">
        <f t="shared" si="7"/>
        <v>1912914.44</v>
      </c>
      <c r="AQ34" s="384">
        <f t="shared" si="7"/>
        <v>1965248.3699999999</v>
      </c>
      <c r="AR34" s="384">
        <f t="shared" si="7"/>
        <v>1888700.9400000004</v>
      </c>
      <c r="AS34" s="384">
        <f t="shared" si="7"/>
        <v>1851704.4200000004</v>
      </c>
      <c r="AT34" s="384">
        <f t="shared" si="7"/>
        <v>1842038.96</v>
      </c>
      <c r="AU34" s="384">
        <f t="shared" si="7"/>
        <v>1924082.75</v>
      </c>
      <c r="AV34" s="384">
        <f t="shared" si="7"/>
        <v>2012078.31</v>
      </c>
      <c r="AW34" s="384">
        <f t="shared" si="7"/>
        <v>2016327.48</v>
      </c>
      <c r="AX34" s="384">
        <f t="shared" si="7"/>
        <v>2089769.08</v>
      </c>
      <c r="AY34" s="384">
        <f t="shared" si="7"/>
        <v>1979132.18</v>
      </c>
      <c r="AZ34" s="384">
        <f t="shared" si="7"/>
        <v>1943541.7600000002</v>
      </c>
      <c r="BA34" s="384">
        <f t="shared" si="7"/>
        <v>2119767.7199999997</v>
      </c>
      <c r="BB34" s="384">
        <f t="shared" si="7"/>
        <v>1948027.1700000004</v>
      </c>
      <c r="BC34" s="384">
        <f t="shared" si="7"/>
        <v>1871002.12</v>
      </c>
      <c r="BD34" s="384">
        <f t="shared" si="7"/>
        <v>1753260.6800000002</v>
      </c>
      <c r="BE34" s="384">
        <f t="shared" si="7"/>
        <v>1757931.03</v>
      </c>
      <c r="BF34" s="384">
        <f t="shared" si="7"/>
        <v>1603626.1993</v>
      </c>
      <c r="BG34" s="383">
        <f>SUM(BG7:BG33)</f>
        <v>1347924.3699999999</v>
      </c>
      <c r="BH34" s="383">
        <f t="shared" ref="BH34:CN34" si="8">SUM(BH3:BH33)</f>
        <v>1126755.06</v>
      </c>
      <c r="BI34" s="383">
        <f t="shared" si="8"/>
        <v>1615935.78</v>
      </c>
      <c r="BJ34" s="383">
        <f t="shared" si="8"/>
        <v>1462956.63</v>
      </c>
      <c r="BK34" s="383">
        <f t="shared" si="8"/>
        <v>1307291.03</v>
      </c>
      <c r="BL34" s="383">
        <f t="shared" si="8"/>
        <v>1320516.2199999997</v>
      </c>
      <c r="BM34" s="383">
        <f t="shared" si="8"/>
        <v>2362748.2000000002</v>
      </c>
      <c r="BN34" s="383">
        <f t="shared" si="8"/>
        <v>2431536.7400000002</v>
      </c>
      <c r="BO34" s="383">
        <f t="shared" si="8"/>
        <v>2401947.46</v>
      </c>
      <c r="BP34" s="383">
        <f t="shared" si="8"/>
        <v>2430960.63</v>
      </c>
      <c r="BQ34" s="383">
        <f t="shared" si="8"/>
        <v>1305497.2900000003</v>
      </c>
      <c r="BR34" s="383">
        <f t="shared" si="8"/>
        <v>1222171.8899999999</v>
      </c>
      <c r="BS34" s="383">
        <f t="shared" si="8"/>
        <v>2421812.0799999996</v>
      </c>
      <c r="BT34" s="383">
        <f t="shared" si="8"/>
        <v>2792854.5100000002</v>
      </c>
      <c r="BU34" s="383">
        <f t="shared" si="8"/>
        <v>2855094.53</v>
      </c>
      <c r="BV34" s="383">
        <f t="shared" si="8"/>
        <v>3007639.9299999997</v>
      </c>
      <c r="BW34" s="383">
        <f t="shared" si="8"/>
        <v>3007639.9299999997</v>
      </c>
      <c r="BX34" s="383">
        <f t="shared" si="8"/>
        <v>1994313.0699999998</v>
      </c>
      <c r="BY34" s="383">
        <f t="shared" si="8"/>
        <v>1896026.83</v>
      </c>
      <c r="BZ34" s="383">
        <f t="shared" si="8"/>
        <v>1932900</v>
      </c>
      <c r="CA34" s="383">
        <f t="shared" si="8"/>
        <v>1960612.38</v>
      </c>
      <c r="CB34" s="383">
        <f t="shared" si="8"/>
        <v>1880858.77</v>
      </c>
      <c r="CC34" s="383">
        <f t="shared" si="8"/>
        <v>1124357.3400000001</v>
      </c>
      <c r="CD34" s="383">
        <f t="shared" si="8"/>
        <v>1059951.4700000002</v>
      </c>
      <c r="CE34" s="383">
        <f t="shared" si="8"/>
        <v>1001755.77</v>
      </c>
      <c r="CF34" s="383">
        <f t="shared" si="8"/>
        <v>794172.04999999993</v>
      </c>
      <c r="CG34" s="383">
        <f t="shared" si="8"/>
        <v>791657.06</v>
      </c>
      <c r="CH34" s="383">
        <f t="shared" si="8"/>
        <v>793253.11999999988</v>
      </c>
      <c r="CI34" s="383">
        <f t="shared" si="8"/>
        <v>801704.32000000007</v>
      </c>
      <c r="CJ34" s="383">
        <f t="shared" si="8"/>
        <v>807095.23</v>
      </c>
      <c r="CK34" s="383">
        <f t="shared" si="8"/>
        <v>805060.47</v>
      </c>
      <c r="CL34" s="383">
        <f t="shared" si="8"/>
        <v>810895.62999999989</v>
      </c>
      <c r="CM34" s="383">
        <f t="shared" si="8"/>
        <v>806396.29</v>
      </c>
      <c r="CN34" s="383">
        <f t="shared" si="8"/>
        <v>570120.69999999995</v>
      </c>
    </row>
    <row r="35" spans="1:92" ht="15.75" customHeight="1">
      <c r="A35" s="380"/>
      <c r="B35" s="381" t="s">
        <v>3116</v>
      </c>
      <c r="C35" s="382">
        <f>COUNTIF(H:H,"Encerrado")</f>
        <v>12</v>
      </c>
      <c r="D35" s="336"/>
      <c r="E35" s="336"/>
      <c r="F35" s="336"/>
      <c r="G35" s="323"/>
      <c r="H35" s="323"/>
      <c r="I35" s="323"/>
      <c r="J35" s="323"/>
      <c r="K35" s="337"/>
      <c r="L35" s="338"/>
      <c r="M35" s="323"/>
      <c r="N35" s="326"/>
      <c r="O35" s="326"/>
      <c r="P35" s="327"/>
      <c r="Q35" s="328"/>
      <c r="R35" s="328"/>
      <c r="S35" s="324"/>
      <c r="T35" s="378"/>
      <c r="V35" s="374"/>
      <c r="W35" s="325"/>
      <c r="X35" s="325"/>
      <c r="Y35" s="338"/>
      <c r="Z35" s="338"/>
      <c r="AA35" s="338"/>
      <c r="AB35" s="338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4"/>
      <c r="AO35" s="324"/>
      <c r="AP35" s="324"/>
      <c r="AQ35" s="324"/>
      <c r="AR35" s="324"/>
      <c r="AS35" s="324"/>
      <c r="AT35" s="324"/>
      <c r="AU35" s="379"/>
      <c r="AV35" s="379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</row>
    <row r="36" spans="1:92" ht="15.75" customHeight="1">
      <c r="A36" s="385"/>
      <c r="B36" s="386" t="s">
        <v>3117</v>
      </c>
      <c r="C36" s="387">
        <f>COUNTIF(H:H,"Pode Operar")</f>
        <v>0</v>
      </c>
      <c r="D36" s="336"/>
      <c r="E36" s="336"/>
      <c r="F36" s="346"/>
      <c r="G36" s="323"/>
      <c r="H36" s="323"/>
      <c r="I36" s="323"/>
      <c r="J36" s="323"/>
      <c r="K36" s="337"/>
      <c r="L36" s="325"/>
      <c r="M36" s="324"/>
      <c r="N36" s="326"/>
      <c r="O36" s="326"/>
      <c r="P36" s="327"/>
      <c r="Q36" s="328"/>
      <c r="R36" s="328"/>
      <c r="S36" s="324"/>
      <c r="T36" s="378"/>
      <c r="V36" s="374"/>
      <c r="W36" s="325"/>
      <c r="X36" s="325"/>
      <c r="Y36" s="325"/>
      <c r="Z36" s="325"/>
      <c r="AA36" s="325"/>
      <c r="AB36" s="325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4"/>
      <c r="AO36" s="324"/>
      <c r="AP36" s="324"/>
      <c r="AQ36" s="324"/>
      <c r="AR36" s="324"/>
      <c r="AS36" s="324"/>
      <c r="AT36" s="324"/>
      <c r="AU36" s="379"/>
      <c r="AV36" s="379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</row>
    <row r="37" spans="1:92" ht="15.75" customHeight="1">
      <c r="A37" s="321"/>
      <c r="C37" s="345"/>
      <c r="D37" s="336"/>
      <c r="E37" s="336"/>
      <c r="F37" s="336"/>
      <c r="G37" s="323"/>
      <c r="H37" s="323"/>
      <c r="I37" s="323"/>
      <c r="J37" s="323"/>
      <c r="K37" s="337"/>
      <c r="L37" s="325"/>
      <c r="M37" s="324"/>
      <c r="N37" s="326"/>
      <c r="O37" s="326"/>
      <c r="P37" s="327"/>
      <c r="Q37" s="328"/>
      <c r="R37" s="328"/>
      <c r="S37" s="324"/>
      <c r="T37" s="324"/>
      <c r="U37" s="324"/>
      <c r="V37" s="374"/>
      <c r="W37" s="325"/>
      <c r="X37" s="325"/>
      <c r="Y37" s="325"/>
      <c r="Z37" s="325"/>
      <c r="AA37" s="325"/>
      <c r="AB37" s="325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4"/>
      <c r="AO37" s="324"/>
      <c r="AP37" s="324"/>
      <c r="AQ37" s="324"/>
      <c r="AR37" s="324"/>
      <c r="AS37" s="324"/>
      <c r="AT37" s="324"/>
      <c r="AU37" s="379"/>
      <c r="AV37" s="379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</row>
    <row r="38" spans="1:92" ht="15.75" customHeight="1">
      <c r="A38" s="344"/>
      <c r="C38" s="345"/>
      <c r="D38" s="336"/>
      <c r="E38" s="336"/>
      <c r="F38" s="336"/>
      <c r="G38" s="323"/>
      <c r="H38" s="323"/>
      <c r="I38" s="323"/>
      <c r="J38" s="323"/>
      <c r="K38" s="337"/>
      <c r="L38" s="338"/>
      <c r="M38" s="323"/>
      <c r="N38" s="326"/>
      <c r="O38" s="326"/>
      <c r="P38" s="327"/>
      <c r="Q38" s="328"/>
      <c r="R38" s="328"/>
      <c r="S38" s="324"/>
      <c r="T38" s="388"/>
      <c r="U38" s="324"/>
      <c r="V38" s="374"/>
      <c r="W38" s="338"/>
      <c r="X38" s="338"/>
      <c r="Y38" s="338"/>
      <c r="Z38" s="338"/>
      <c r="AA38" s="338"/>
      <c r="AB38" s="338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4"/>
      <c r="AO38" s="324"/>
      <c r="AP38" s="324"/>
      <c r="AQ38" s="324"/>
      <c r="AR38" s="324"/>
      <c r="AS38" s="324"/>
      <c r="AT38" s="324"/>
      <c r="AU38" s="379"/>
      <c r="AV38" s="379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</row>
    <row r="39" spans="1:92" ht="15.75" customHeight="1">
      <c r="A39" s="344"/>
      <c r="C39" s="345"/>
      <c r="D39" s="336"/>
      <c r="E39" s="336"/>
      <c r="F39" s="336"/>
      <c r="G39" s="323"/>
      <c r="H39" s="323"/>
      <c r="I39" s="323"/>
      <c r="J39" s="323"/>
      <c r="K39" s="337"/>
      <c r="L39" s="325"/>
      <c r="M39" s="324"/>
      <c r="N39" s="326"/>
      <c r="O39" s="326"/>
      <c r="P39" s="327"/>
      <c r="Q39" s="328"/>
      <c r="R39" s="328"/>
      <c r="S39" s="324"/>
      <c r="T39" s="388"/>
      <c r="U39" s="324"/>
      <c r="V39" s="374"/>
      <c r="W39" s="325"/>
      <c r="X39" s="325"/>
      <c r="Y39" s="325"/>
      <c r="Z39" s="325"/>
      <c r="AA39" s="325"/>
      <c r="AB39" s="325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4"/>
      <c r="AO39" s="324"/>
      <c r="AP39" s="324"/>
      <c r="AQ39" s="324"/>
      <c r="AR39" s="324"/>
      <c r="AS39" s="324"/>
      <c r="AT39" s="324"/>
      <c r="AU39" s="379"/>
      <c r="AV39" s="379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</row>
    <row r="40" spans="1:92" ht="15.75" customHeight="1">
      <c r="A40" s="344"/>
      <c r="C40" s="345"/>
      <c r="D40" s="336"/>
      <c r="E40" s="336"/>
      <c r="F40" s="336"/>
      <c r="G40" s="323"/>
      <c r="H40" s="323"/>
      <c r="I40" s="323"/>
      <c r="J40" s="323"/>
      <c r="K40" s="337"/>
      <c r="L40" s="338"/>
      <c r="M40" s="323"/>
      <c r="N40" s="326"/>
      <c r="O40" s="326"/>
      <c r="P40" s="327"/>
      <c r="Q40" s="328"/>
      <c r="R40" s="328"/>
      <c r="S40" s="324"/>
      <c r="T40" s="388"/>
      <c r="U40" s="324"/>
      <c r="V40" s="374"/>
      <c r="W40" s="338"/>
      <c r="X40" s="338"/>
      <c r="Y40" s="338"/>
      <c r="Z40" s="338"/>
      <c r="AA40" s="338"/>
      <c r="AB40" s="338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4"/>
      <c r="AO40" s="324"/>
      <c r="AP40" s="324"/>
      <c r="AQ40" s="324"/>
      <c r="AR40" s="324"/>
      <c r="AS40" s="324"/>
      <c r="AT40" s="324"/>
      <c r="AU40" s="379"/>
      <c r="AV40" s="379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</row>
  </sheetData>
  <customSheetViews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A2:CC31" xr:uid="{372D7501-1DBF-4E28-BC25-D258E2F7FA15}"/>
    </customSheetView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A1:BZ40" xr:uid="{EEA4D270-5CCD-4F6C-BAD6-298F439CE1A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105</v>
      </c>
      <c r="C1" s="16"/>
      <c r="D1" s="16"/>
      <c r="E1" s="16"/>
      <c r="F1" s="16"/>
      <c r="G1" s="18" t="s">
        <v>106</v>
      </c>
      <c r="H1" s="665" t="s">
        <v>107</v>
      </c>
      <c r="I1" s="664"/>
      <c r="J1" s="663" t="s">
        <v>105</v>
      </c>
      <c r="K1" s="664"/>
      <c r="L1" s="664"/>
      <c r="M1" s="664"/>
      <c r="N1" s="664"/>
      <c r="O1" s="664"/>
      <c r="P1" s="664"/>
      <c r="Q1" s="308" t="s">
        <v>3119</v>
      </c>
      <c r="R1" s="19" t="s">
        <v>3118</v>
      </c>
      <c r="S1" s="671" t="s">
        <v>108</v>
      </c>
      <c r="T1" s="664"/>
      <c r="U1" s="664"/>
      <c r="V1" s="664"/>
      <c r="W1" s="664"/>
      <c r="X1" s="664"/>
      <c r="Y1" s="20"/>
      <c r="Z1" s="673" t="s">
        <v>109</v>
      </c>
      <c r="AA1" s="664"/>
      <c r="AB1" s="664"/>
      <c r="AC1" s="664"/>
      <c r="AD1" s="664"/>
      <c r="AE1" s="664"/>
      <c r="AF1" s="664"/>
      <c r="AG1" s="664"/>
      <c r="AH1" s="664"/>
      <c r="AI1" s="389"/>
      <c r="AJ1" s="389"/>
      <c r="AK1" s="389"/>
      <c r="AL1" s="389"/>
      <c r="AM1" s="389"/>
      <c r="AN1" s="389"/>
      <c r="AO1" s="389"/>
      <c r="AP1" s="389"/>
    </row>
    <row r="2" spans="1:42" ht="15.75" customHeight="1">
      <c r="A2" s="390" t="s">
        <v>2</v>
      </c>
      <c r="B2" s="391" t="s">
        <v>110</v>
      </c>
      <c r="C2" s="391" t="s">
        <v>1</v>
      </c>
      <c r="D2" s="391" t="s">
        <v>3</v>
      </c>
      <c r="E2" s="391" t="s">
        <v>4</v>
      </c>
      <c r="F2" s="391" t="s">
        <v>5</v>
      </c>
      <c r="G2" s="391" t="s">
        <v>111</v>
      </c>
      <c r="H2" s="391" t="s">
        <v>112</v>
      </c>
      <c r="I2" s="391" t="s">
        <v>113</v>
      </c>
      <c r="J2" s="391" t="s">
        <v>114</v>
      </c>
      <c r="K2" s="391" t="s">
        <v>115</v>
      </c>
      <c r="L2" s="391" t="s">
        <v>116</v>
      </c>
      <c r="M2" s="391" t="s">
        <v>8</v>
      </c>
      <c r="N2" s="391" t="s">
        <v>117</v>
      </c>
      <c r="O2" s="391" t="s">
        <v>3955</v>
      </c>
      <c r="P2" s="391" t="s">
        <v>11</v>
      </c>
      <c r="Q2" s="392" t="s">
        <v>3956</v>
      </c>
      <c r="R2" s="392" t="s">
        <v>119</v>
      </c>
      <c r="S2" s="391" t="s">
        <v>120</v>
      </c>
      <c r="T2" s="390" t="s">
        <v>12</v>
      </c>
      <c r="U2" s="391" t="s">
        <v>13</v>
      </c>
      <c r="V2" s="391" t="s">
        <v>121</v>
      </c>
      <c r="W2" s="391" t="s">
        <v>14</v>
      </c>
      <c r="X2" s="391" t="s">
        <v>124</v>
      </c>
      <c r="Y2" s="391" t="s">
        <v>3957</v>
      </c>
      <c r="Z2" s="391" t="s">
        <v>133</v>
      </c>
      <c r="AA2" s="391" t="s">
        <v>134</v>
      </c>
      <c r="AB2" s="391" t="s">
        <v>135</v>
      </c>
      <c r="AC2" s="391" t="s">
        <v>136</v>
      </c>
      <c r="AD2" s="391" t="s">
        <v>137</v>
      </c>
      <c r="AE2" s="391" t="s">
        <v>138</v>
      </c>
      <c r="AF2" s="390" t="s">
        <v>139</v>
      </c>
      <c r="AG2" s="390" t="s">
        <v>140</v>
      </c>
      <c r="AH2" s="390" t="s">
        <v>141</v>
      </c>
      <c r="AI2" s="390" t="s">
        <v>142</v>
      </c>
      <c r="AJ2" s="390" t="s">
        <v>143</v>
      </c>
      <c r="AK2" s="390" t="s">
        <v>144</v>
      </c>
      <c r="AL2" s="390" t="s">
        <v>145</v>
      </c>
      <c r="AM2" s="390" t="s">
        <v>146</v>
      </c>
      <c r="AN2" s="390" t="s">
        <v>147</v>
      </c>
      <c r="AO2" s="390" t="s">
        <v>148</v>
      </c>
      <c r="AP2" s="390" t="s">
        <v>149</v>
      </c>
    </row>
    <row r="3" spans="1:42" ht="15.75" customHeight="1">
      <c r="A3" s="168" t="s">
        <v>3958</v>
      </c>
      <c r="B3" s="168" t="s">
        <v>2457</v>
      </c>
      <c r="C3" s="95" t="s">
        <v>3959</v>
      </c>
      <c r="D3" s="9" t="s">
        <v>159</v>
      </c>
      <c r="E3" s="9" t="s">
        <v>32</v>
      </c>
      <c r="F3" s="130" t="s">
        <v>160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1" t="s">
        <v>170</v>
      </c>
      <c r="I3" s="26" t="s">
        <v>24</v>
      </c>
      <c r="J3" s="9" t="str">
        <f t="shared" ref="J3:J4" si="0">IF(Q3=0,"Não","Sim")</f>
        <v>Não</v>
      </c>
      <c r="K3" s="315">
        <v>45147</v>
      </c>
      <c r="L3" s="7"/>
      <c r="M3" s="317" t="s">
        <v>381</v>
      </c>
      <c r="N3" s="318">
        <v>0.01</v>
      </c>
      <c r="O3" s="6" t="s">
        <v>24</v>
      </c>
      <c r="P3" s="11">
        <v>0</v>
      </c>
      <c r="Q3" s="176"/>
      <c r="R3" s="30"/>
      <c r="S3" s="7" t="s">
        <v>163</v>
      </c>
      <c r="T3" s="168" t="s">
        <v>2459</v>
      </c>
      <c r="U3" s="6" t="s">
        <v>32</v>
      </c>
      <c r="V3" s="39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3">
        <v>0</v>
      </c>
      <c r="AD3" s="313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3958</v>
      </c>
      <c r="B4" s="168" t="s">
        <v>3960</v>
      </c>
      <c r="C4" s="394">
        <v>6574040</v>
      </c>
      <c r="D4" s="9" t="s">
        <v>18</v>
      </c>
      <c r="E4" s="9" t="s">
        <v>42</v>
      </c>
      <c r="F4" s="130" t="s">
        <v>90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1" t="s">
        <v>170</v>
      </c>
      <c r="I4" s="26" t="s">
        <v>24</v>
      </c>
      <c r="J4" s="9" t="str">
        <f t="shared" si="0"/>
        <v>Não</v>
      </c>
      <c r="K4" s="311">
        <v>45035</v>
      </c>
      <c r="L4" s="7"/>
      <c r="M4" s="130" t="s">
        <v>221</v>
      </c>
      <c r="N4" s="129">
        <v>1.4999999999999999E-2</v>
      </c>
      <c r="O4" s="6" t="s">
        <v>99</v>
      </c>
      <c r="P4" s="11">
        <v>0.1</v>
      </c>
      <c r="Q4" s="176"/>
      <c r="R4" s="176" t="s">
        <v>3961</v>
      </c>
      <c r="S4" s="7" t="s">
        <v>163</v>
      </c>
      <c r="T4" s="168" t="s">
        <v>3002</v>
      </c>
      <c r="U4" s="6" t="s">
        <v>42</v>
      </c>
      <c r="V4" s="393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3">
        <v>134743.56</v>
      </c>
      <c r="AD4" s="313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1"/>
      <c r="B5" s="321"/>
      <c r="C5" s="322"/>
      <c r="D5" s="323"/>
      <c r="E5" s="323"/>
      <c r="F5" s="324"/>
      <c r="G5" s="324"/>
      <c r="H5" s="218"/>
      <c r="I5" s="218"/>
      <c r="J5" s="218"/>
      <c r="K5" s="325"/>
      <c r="L5" s="325"/>
      <c r="M5" s="324"/>
      <c r="N5" s="326"/>
      <c r="O5" s="326"/>
      <c r="P5" s="327"/>
      <c r="Q5" s="328"/>
      <c r="R5" s="328"/>
      <c r="S5" s="324"/>
      <c r="T5" s="321"/>
      <c r="U5" s="324"/>
      <c r="V5" s="324"/>
      <c r="W5" s="325"/>
      <c r="X5" s="325"/>
      <c r="Y5" s="325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9"/>
      <c r="B6" s="330" t="s">
        <v>3114</v>
      </c>
      <c r="C6" s="331">
        <f>COUNTIF(H:H,"Ativo")</f>
        <v>2</v>
      </c>
      <c r="D6" s="324"/>
      <c r="E6" s="324"/>
      <c r="F6" s="324"/>
      <c r="G6" s="324"/>
      <c r="H6" s="324"/>
      <c r="I6" s="324"/>
      <c r="J6" s="324"/>
      <c r="K6" s="325"/>
      <c r="L6" s="325"/>
      <c r="M6" s="324"/>
      <c r="N6" s="326"/>
      <c r="O6" s="326"/>
      <c r="P6" s="327"/>
      <c r="Q6" s="328"/>
      <c r="R6" s="328"/>
      <c r="S6" s="324"/>
      <c r="T6" s="330"/>
      <c r="U6" s="324"/>
      <c r="V6" s="324"/>
      <c r="W6" s="325"/>
      <c r="X6" s="325"/>
      <c r="Y6" s="325"/>
      <c r="Z6" s="395">
        <f t="shared" ref="Z6:AP6" si="2">SUM(Z3:Z5)</f>
        <v>0</v>
      </c>
      <c r="AA6" s="395">
        <f t="shared" si="2"/>
        <v>0</v>
      </c>
      <c r="AB6" s="395">
        <f t="shared" si="2"/>
        <v>132492.79</v>
      </c>
      <c r="AC6" s="395">
        <f t="shared" si="2"/>
        <v>134743.56</v>
      </c>
      <c r="AD6" s="395">
        <f t="shared" si="2"/>
        <v>136144.6</v>
      </c>
      <c r="AE6" s="395">
        <f t="shared" si="2"/>
        <v>421517.3</v>
      </c>
      <c r="AF6" s="395">
        <f t="shared" si="2"/>
        <v>785611.53</v>
      </c>
      <c r="AG6" s="395">
        <f t="shared" si="2"/>
        <v>794520.78</v>
      </c>
      <c r="AH6" s="395">
        <f t="shared" si="2"/>
        <v>801449.8</v>
      </c>
      <c r="AI6" s="395">
        <f t="shared" si="2"/>
        <v>620934.14</v>
      </c>
      <c r="AJ6" s="395">
        <f t="shared" si="2"/>
        <v>581852.22</v>
      </c>
      <c r="AK6" s="395">
        <f t="shared" si="2"/>
        <v>584165.93000000005</v>
      </c>
      <c r="AL6" s="395">
        <f t="shared" si="2"/>
        <v>495576.06</v>
      </c>
      <c r="AM6" s="395">
        <f t="shared" si="2"/>
        <v>494772.11</v>
      </c>
      <c r="AN6" s="395">
        <f t="shared" si="2"/>
        <v>496894.54</v>
      </c>
      <c r="AO6" s="395">
        <f t="shared" si="2"/>
        <v>496874.88</v>
      </c>
      <c r="AP6" s="395">
        <f t="shared" si="2"/>
        <v>0</v>
      </c>
    </row>
    <row r="7" spans="1:42" ht="15.75" customHeight="1">
      <c r="A7" s="333"/>
      <c r="B7" s="334" t="s">
        <v>3115</v>
      </c>
      <c r="C7" s="335">
        <f>COUNTIF(H:H,"Inativo")</f>
        <v>0</v>
      </c>
      <c r="D7" s="336"/>
      <c r="E7" s="336"/>
      <c r="F7" s="336"/>
      <c r="G7" s="336"/>
      <c r="H7" s="323"/>
      <c r="I7" s="323"/>
      <c r="J7" s="323"/>
      <c r="K7" s="337"/>
      <c r="L7" s="338"/>
      <c r="M7" s="323"/>
      <c r="N7" s="326"/>
      <c r="O7" s="326"/>
      <c r="P7" s="327"/>
      <c r="Q7" s="328"/>
      <c r="R7" s="328"/>
      <c r="S7" s="324"/>
      <c r="T7" s="334"/>
      <c r="U7" s="324"/>
      <c r="V7" s="324"/>
      <c r="W7" s="338"/>
      <c r="X7" s="338"/>
      <c r="Y7" s="338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3"/>
      <c r="B8" s="334" t="s">
        <v>3116</v>
      </c>
      <c r="C8" s="335">
        <f>COUNTIF(H:H,"Encerrado")</f>
        <v>0</v>
      </c>
      <c r="D8" s="336"/>
      <c r="E8" s="336"/>
      <c r="F8" s="336"/>
      <c r="G8" s="336"/>
      <c r="H8" s="323"/>
      <c r="I8" s="323"/>
      <c r="J8" s="323"/>
      <c r="K8" s="337"/>
      <c r="L8" s="338"/>
      <c r="M8" s="323"/>
      <c r="N8" s="326"/>
      <c r="O8" s="326"/>
      <c r="P8" s="327"/>
      <c r="Q8" s="328"/>
      <c r="R8" s="328"/>
      <c r="S8" s="324"/>
      <c r="T8" s="334"/>
      <c r="U8" s="324"/>
      <c r="V8" s="324"/>
      <c r="W8" s="338"/>
      <c r="X8" s="338"/>
      <c r="Y8" s="338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1"/>
      <c r="B9" s="342" t="s">
        <v>3117</v>
      </c>
      <c r="C9" s="343">
        <f>COUNTIF(H:H,"Pode Operar")</f>
        <v>0</v>
      </c>
      <c r="D9" s="336"/>
      <c r="E9" s="336"/>
      <c r="F9" s="336"/>
      <c r="G9" s="336"/>
      <c r="H9" s="323"/>
      <c r="I9" s="323"/>
      <c r="J9" s="323"/>
      <c r="K9" s="337"/>
      <c r="L9" s="338"/>
      <c r="M9" s="323"/>
      <c r="N9" s="326"/>
      <c r="O9" s="326"/>
      <c r="P9" s="327"/>
      <c r="Q9" s="328"/>
      <c r="R9" s="328"/>
      <c r="S9" s="324"/>
      <c r="T9" s="342"/>
      <c r="U9" s="324"/>
      <c r="V9" s="324"/>
      <c r="W9" s="338"/>
      <c r="X9" s="338"/>
      <c r="Y9" s="338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4"/>
      <c r="B10" s="344"/>
      <c r="C10" s="345"/>
      <c r="D10" s="336"/>
      <c r="E10" s="336"/>
      <c r="F10" s="346"/>
      <c r="G10" s="346"/>
      <c r="H10" s="323"/>
      <c r="I10" s="323"/>
      <c r="J10" s="323"/>
      <c r="K10" s="337"/>
      <c r="L10" s="325"/>
      <c r="M10" s="324"/>
      <c r="N10" s="326"/>
      <c r="O10" s="326"/>
      <c r="P10" s="327"/>
      <c r="Q10" s="328"/>
      <c r="R10" s="328"/>
      <c r="S10" s="324"/>
      <c r="T10" s="344"/>
      <c r="U10" s="324"/>
      <c r="V10" s="324"/>
      <c r="W10" s="325"/>
      <c r="X10" s="325"/>
      <c r="Y10" s="325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1"/>
      <c r="B11" s="321"/>
      <c r="C11" s="345"/>
      <c r="D11" s="336"/>
      <c r="E11" s="336"/>
      <c r="F11" s="336"/>
      <c r="G11" s="336"/>
      <c r="H11" s="323"/>
      <c r="I11" s="323"/>
      <c r="J11" s="323"/>
      <c r="K11" s="337"/>
      <c r="L11" s="325"/>
      <c r="M11" s="324"/>
      <c r="N11" s="326"/>
      <c r="O11" s="326"/>
      <c r="P11" s="327"/>
      <c r="Q11" s="328"/>
      <c r="R11" s="328"/>
      <c r="S11" s="324"/>
      <c r="T11" s="321"/>
      <c r="U11" s="324"/>
      <c r="V11" s="324"/>
      <c r="W11" s="325"/>
      <c r="X11" s="325"/>
      <c r="Y11" s="325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4"/>
      <c r="B12" s="344"/>
      <c r="C12" s="345"/>
      <c r="D12" s="336"/>
      <c r="E12" s="336"/>
      <c r="F12" s="336"/>
      <c r="G12" s="336"/>
      <c r="H12" s="323"/>
      <c r="I12" s="323"/>
      <c r="J12" s="323"/>
      <c r="K12" s="337"/>
      <c r="L12" s="338"/>
      <c r="M12" s="323"/>
      <c r="N12" s="326"/>
      <c r="O12" s="326"/>
      <c r="P12" s="327"/>
      <c r="Q12" s="328"/>
      <c r="R12" s="328"/>
      <c r="S12" s="324"/>
      <c r="T12" s="344"/>
      <c r="U12" s="324"/>
      <c r="V12" s="324"/>
      <c r="W12" s="338"/>
      <c r="X12" s="338"/>
      <c r="Y12" s="338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4"/>
      <c r="B13" s="344"/>
      <c r="C13" s="345"/>
      <c r="D13" s="336"/>
      <c r="E13" s="336"/>
      <c r="F13" s="336"/>
      <c r="G13" s="336"/>
      <c r="H13" s="323"/>
      <c r="I13" s="323"/>
      <c r="J13" s="323"/>
      <c r="K13" s="337"/>
      <c r="L13" s="325"/>
      <c r="M13" s="324"/>
      <c r="N13" s="326"/>
      <c r="O13" s="326"/>
      <c r="P13" s="327"/>
      <c r="Q13" s="328"/>
      <c r="R13" s="328"/>
      <c r="S13" s="324"/>
      <c r="T13" s="344"/>
      <c r="U13" s="324"/>
      <c r="V13" s="324"/>
      <c r="W13" s="325"/>
      <c r="X13" s="325"/>
      <c r="Y13" s="325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4"/>
      <c r="B14" s="344"/>
      <c r="C14" s="345"/>
      <c r="D14" s="336"/>
      <c r="E14" s="336"/>
      <c r="F14" s="336"/>
      <c r="G14" s="336"/>
      <c r="H14" s="323"/>
      <c r="I14" s="323"/>
      <c r="J14" s="323"/>
      <c r="K14" s="337"/>
      <c r="L14" s="338"/>
      <c r="M14" s="323"/>
      <c r="N14" s="326"/>
      <c r="O14" s="326"/>
      <c r="P14" s="327"/>
      <c r="Q14" s="328"/>
      <c r="R14" s="328"/>
      <c r="S14" s="324"/>
      <c r="T14" s="344"/>
      <c r="U14" s="324"/>
      <c r="V14" s="324"/>
      <c r="W14" s="338"/>
      <c r="X14" s="338"/>
      <c r="Y14" s="338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4"/>
      <c r="B15" s="344"/>
      <c r="C15" s="345"/>
      <c r="D15" s="336"/>
      <c r="E15" s="336"/>
      <c r="F15" s="336"/>
      <c r="G15" s="336"/>
      <c r="H15" s="323"/>
      <c r="I15" s="323"/>
      <c r="J15" s="323"/>
      <c r="K15" s="337"/>
      <c r="L15" s="325"/>
      <c r="M15" s="324"/>
      <c r="N15" s="326"/>
      <c r="O15" s="326"/>
      <c r="P15" s="327"/>
      <c r="Q15" s="328"/>
      <c r="R15" s="328"/>
      <c r="S15" s="324"/>
      <c r="T15" s="344"/>
      <c r="U15" s="324"/>
      <c r="V15" s="324"/>
      <c r="W15" s="325"/>
      <c r="X15" s="325"/>
      <c r="Y15" s="325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4"/>
      <c r="B16" s="344"/>
      <c r="C16" s="345"/>
      <c r="D16" s="336"/>
      <c r="E16" s="336"/>
      <c r="F16" s="336"/>
      <c r="G16" s="336"/>
      <c r="H16" s="323"/>
      <c r="I16" s="323"/>
      <c r="J16" s="323"/>
      <c r="K16" s="338"/>
      <c r="L16" s="338"/>
      <c r="M16" s="323"/>
      <c r="N16" s="326"/>
      <c r="O16" s="326"/>
      <c r="P16" s="327"/>
      <c r="Q16" s="328"/>
      <c r="R16" s="328"/>
      <c r="S16" s="324"/>
      <c r="T16" s="344"/>
      <c r="U16" s="324"/>
      <c r="V16" s="324"/>
      <c r="W16" s="338"/>
      <c r="X16" s="338"/>
      <c r="Y16" s="338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4"/>
      <c r="B17" s="344"/>
      <c r="C17" s="345"/>
      <c r="D17" s="336"/>
      <c r="E17" s="336"/>
      <c r="F17" s="336"/>
      <c r="G17" s="336"/>
      <c r="H17" s="323"/>
      <c r="I17" s="323"/>
      <c r="J17" s="323"/>
      <c r="K17" s="337"/>
      <c r="L17" s="338"/>
      <c r="M17" s="323"/>
      <c r="N17" s="326"/>
      <c r="O17" s="326"/>
      <c r="P17" s="327"/>
      <c r="Q17" s="328"/>
      <c r="R17" s="328"/>
      <c r="S17" s="324"/>
      <c r="T17" s="344"/>
      <c r="U17" s="324"/>
      <c r="V17" s="324"/>
      <c r="W17" s="338"/>
      <c r="X17" s="338"/>
      <c r="Y17" s="338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1"/>
      <c r="B18" s="321"/>
      <c r="C18" s="396"/>
      <c r="D18" s="323"/>
      <c r="E18" s="323"/>
      <c r="F18" s="323"/>
      <c r="G18" s="323"/>
      <c r="H18" s="323"/>
      <c r="I18" s="323"/>
      <c r="J18" s="323"/>
      <c r="K18" s="338"/>
      <c r="L18" s="338"/>
      <c r="M18" s="323"/>
      <c r="N18" s="326"/>
      <c r="O18" s="326"/>
      <c r="P18" s="327"/>
      <c r="Q18" s="328"/>
      <c r="R18" s="328"/>
      <c r="S18" s="324"/>
      <c r="T18" s="321"/>
      <c r="U18" s="324"/>
      <c r="V18" s="324"/>
      <c r="W18" s="338"/>
      <c r="X18" s="338"/>
      <c r="Y18" s="338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1"/>
      <c r="B19" s="321"/>
      <c r="C19" s="345"/>
      <c r="D19" s="336"/>
      <c r="E19" s="336"/>
      <c r="F19" s="336"/>
      <c r="G19" s="336"/>
      <c r="H19" s="324"/>
      <c r="I19" s="324"/>
      <c r="J19" s="324"/>
      <c r="K19" s="337"/>
      <c r="L19" s="397"/>
      <c r="M19" s="398"/>
      <c r="N19" s="326"/>
      <c r="O19" s="326"/>
      <c r="P19" s="327"/>
      <c r="Q19" s="328"/>
      <c r="R19" s="328"/>
      <c r="S19" s="324"/>
      <c r="T19" s="321"/>
      <c r="U19" s="324"/>
      <c r="V19" s="324"/>
      <c r="W19" s="397"/>
      <c r="X19" s="397"/>
      <c r="Y19" s="397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1"/>
      <c r="B20" s="321"/>
      <c r="C20" s="324"/>
      <c r="D20" s="324"/>
      <c r="E20" s="324"/>
      <c r="F20" s="324"/>
      <c r="G20" s="324"/>
      <c r="H20" s="324"/>
      <c r="I20" s="324"/>
      <c r="J20" s="324"/>
      <c r="K20" s="325"/>
      <c r="L20" s="325"/>
      <c r="M20" s="324"/>
      <c r="N20" s="326"/>
      <c r="O20" s="326"/>
      <c r="P20" s="327"/>
      <c r="Q20" s="328"/>
      <c r="R20" s="328"/>
      <c r="S20" s="324"/>
      <c r="T20" s="321"/>
      <c r="U20" s="324"/>
      <c r="V20" s="324"/>
      <c r="W20" s="325"/>
      <c r="X20" s="325"/>
      <c r="Y20" s="325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9"/>
    </row>
    <row r="22" spans="1:42" ht="15.75" customHeight="1">
      <c r="V22" s="399"/>
    </row>
    <row r="23" spans="1:42" ht="15.75" customHeight="1">
      <c r="V23" s="399"/>
    </row>
    <row r="24" spans="1:42" ht="15.75" customHeight="1">
      <c r="V24" s="399"/>
    </row>
    <row r="25" spans="1:42" ht="15.75" customHeight="1">
      <c r="V25" s="399"/>
    </row>
    <row r="26" spans="1:42" ht="15.75" customHeight="1">
      <c r="V26" s="399"/>
    </row>
    <row r="27" spans="1:42" ht="15.75" customHeight="1">
      <c r="V27" s="399"/>
    </row>
    <row r="28" spans="1:42" ht="15.75" customHeight="1">
      <c r="V28" s="399"/>
    </row>
    <row r="29" spans="1:42" ht="15.75" customHeight="1">
      <c r="V29" s="399"/>
    </row>
    <row r="30" spans="1:42" ht="15.75" customHeight="1">
      <c r="V30" s="399"/>
    </row>
    <row r="31" spans="1:42" ht="15.75" customHeight="1">
      <c r="V31" s="399"/>
    </row>
    <row r="32" spans="1:42" ht="15.75" customHeight="1">
      <c r="V32" s="399"/>
    </row>
    <row r="33" spans="22:22" ht="15.75" customHeight="1">
      <c r="V33" s="399"/>
    </row>
    <row r="34" spans="22:22" ht="15.75" customHeight="1">
      <c r="V34" s="399"/>
    </row>
    <row r="35" spans="22:22" ht="15.75" customHeight="1">
      <c r="V35" s="399"/>
    </row>
    <row r="36" spans="22:22" ht="15.75" customHeight="1">
      <c r="V36" s="399"/>
    </row>
    <row r="37" spans="22:22" ht="15.75" customHeight="1">
      <c r="V37" s="399"/>
    </row>
    <row r="38" spans="22:22" ht="15.75" customHeight="1">
      <c r="V38" s="399"/>
    </row>
    <row r="39" spans="22:22" ht="15.75" customHeight="1">
      <c r="V39" s="399"/>
    </row>
    <row r="40" spans="22:22" ht="15.75" customHeight="1">
      <c r="V40" s="399"/>
    </row>
    <row r="41" spans="22:22" ht="15.75" customHeight="1">
      <c r="V41" s="399"/>
    </row>
    <row r="42" spans="22:22" ht="15.75" customHeight="1">
      <c r="V42" s="399"/>
    </row>
    <row r="43" spans="22:22" ht="15.75" customHeight="1">
      <c r="V43" s="399"/>
    </row>
    <row r="44" spans="22:22" ht="15.75" customHeight="1">
      <c r="V44" s="399"/>
    </row>
    <row r="45" spans="22:22" ht="15.75" customHeight="1">
      <c r="V45" s="399"/>
    </row>
    <row r="46" spans="22:22" ht="15.75" customHeight="1">
      <c r="V46" s="399"/>
    </row>
    <row r="47" spans="22:22" ht="15.75" customHeight="1">
      <c r="V47" s="399"/>
    </row>
    <row r="48" spans="22:22" ht="15.75" customHeight="1">
      <c r="V48" s="399"/>
    </row>
    <row r="49" spans="22:22" ht="15.75" customHeight="1">
      <c r="V49" s="399"/>
    </row>
    <row r="50" spans="22:22" ht="15.75" customHeight="1">
      <c r="V50" s="399"/>
    </row>
    <row r="51" spans="22:22" ht="15.75" customHeight="1">
      <c r="V51" s="399"/>
    </row>
    <row r="52" spans="22:22" ht="15.75" customHeight="1">
      <c r="V52" s="399"/>
    </row>
    <row r="53" spans="22:22" ht="15.75" customHeight="1">
      <c r="V53" s="399"/>
    </row>
    <row r="54" spans="22:22" ht="15.75" customHeight="1">
      <c r="V54" s="399"/>
    </row>
    <row r="55" spans="22:22" ht="15.75" customHeight="1">
      <c r="V55" s="399"/>
    </row>
    <row r="56" spans="22:22" ht="15.75" customHeight="1">
      <c r="V56" s="399"/>
    </row>
    <row r="57" spans="22:22" ht="15.75" customHeight="1">
      <c r="V57" s="399"/>
    </row>
    <row r="58" spans="22:22" ht="15.75" customHeight="1">
      <c r="V58" s="399"/>
    </row>
    <row r="59" spans="22:22" ht="15.75" customHeight="1">
      <c r="V59" s="399"/>
    </row>
    <row r="60" spans="22:22" ht="15.75" customHeight="1">
      <c r="V60" s="399"/>
    </row>
    <row r="61" spans="22:22" ht="15.75" customHeight="1">
      <c r="V61" s="399"/>
    </row>
    <row r="62" spans="22:22" ht="15.75" customHeight="1">
      <c r="V62" s="399"/>
    </row>
    <row r="63" spans="22:22" ht="15.75" customHeight="1">
      <c r="V63" s="399"/>
    </row>
    <row r="64" spans="22:22" ht="15.75" customHeight="1">
      <c r="V64" s="399"/>
    </row>
    <row r="65" spans="22:22" ht="15.75" customHeight="1">
      <c r="V65" s="399"/>
    </row>
    <row r="66" spans="22:22" ht="15.75" customHeight="1">
      <c r="V66" s="399"/>
    </row>
    <row r="67" spans="22:22" ht="15.75" customHeight="1">
      <c r="V67" s="399"/>
    </row>
    <row r="68" spans="22:22" ht="15.75" customHeight="1">
      <c r="V68" s="399"/>
    </row>
    <row r="69" spans="22:22" ht="15.75" customHeight="1">
      <c r="V69" s="399"/>
    </row>
    <row r="70" spans="22:22" ht="15.75" customHeight="1">
      <c r="V70" s="399"/>
    </row>
    <row r="71" spans="22:22" ht="15.75" customHeight="1">
      <c r="V71" s="399"/>
    </row>
    <row r="72" spans="22:22" ht="15.75" customHeight="1">
      <c r="V72" s="399"/>
    </row>
    <row r="73" spans="22:22" ht="15.75" customHeight="1">
      <c r="V73" s="399"/>
    </row>
    <row r="74" spans="22:22" ht="15.75" customHeight="1">
      <c r="V74" s="399"/>
    </row>
    <row r="75" spans="22:22" ht="15.75" customHeight="1">
      <c r="V75" s="399"/>
    </row>
    <row r="76" spans="22:22" ht="15.75" customHeight="1">
      <c r="V76" s="399"/>
    </row>
    <row r="77" spans="22:22" ht="15.75" customHeight="1">
      <c r="V77" s="399"/>
    </row>
    <row r="78" spans="22:22" ht="15.75" customHeight="1">
      <c r="V78" s="399"/>
    </row>
    <row r="79" spans="22:22" ht="15.75" customHeight="1">
      <c r="V79" s="399"/>
    </row>
    <row r="80" spans="22:22" ht="15.75" customHeight="1">
      <c r="V80" s="399"/>
    </row>
    <row r="81" spans="22:22" ht="15.75" customHeight="1">
      <c r="V81" s="399"/>
    </row>
    <row r="82" spans="22:22" ht="15.75" customHeight="1">
      <c r="V82" s="399"/>
    </row>
    <row r="83" spans="22:22" ht="15.75" customHeight="1">
      <c r="V83" s="399"/>
    </row>
    <row r="84" spans="22:22" ht="15.75" customHeight="1">
      <c r="V84" s="399"/>
    </row>
    <row r="85" spans="22:22" ht="15.75" customHeight="1">
      <c r="V85" s="399"/>
    </row>
    <row r="86" spans="22:22" ht="15.75" customHeight="1">
      <c r="V86" s="399"/>
    </row>
    <row r="87" spans="22:22" ht="15.75" customHeight="1">
      <c r="V87" s="399"/>
    </row>
    <row r="88" spans="22:22" ht="15.75" customHeight="1">
      <c r="V88" s="399"/>
    </row>
    <row r="89" spans="22:22" ht="15.75" customHeight="1">
      <c r="V89" s="399"/>
    </row>
    <row r="90" spans="22:22" ht="15.75" customHeight="1">
      <c r="V90" s="399"/>
    </row>
    <row r="91" spans="22:22" ht="15.75" customHeight="1">
      <c r="V91" s="399"/>
    </row>
    <row r="92" spans="22:22" ht="15.75" customHeight="1">
      <c r="V92" s="399"/>
    </row>
    <row r="93" spans="22:22" ht="15.75" customHeight="1">
      <c r="V93" s="399"/>
    </row>
    <row r="94" spans="22:22" ht="15.75" customHeight="1">
      <c r="V94" s="399"/>
    </row>
    <row r="95" spans="22:22" ht="15.75" customHeight="1">
      <c r="V95" s="399"/>
    </row>
    <row r="96" spans="22:22" ht="15.75" customHeight="1">
      <c r="V96" s="399"/>
    </row>
    <row r="97" spans="22:22" ht="15.75" customHeight="1">
      <c r="V97" s="399"/>
    </row>
    <row r="98" spans="22:22" ht="15.75" customHeight="1">
      <c r="V98" s="399"/>
    </row>
    <row r="99" spans="22:22" ht="15.75" customHeight="1">
      <c r="V99" s="399"/>
    </row>
    <row r="100" spans="22:22" ht="15.75" customHeight="1">
      <c r="V100" s="399"/>
    </row>
    <row r="101" spans="22:22" ht="15.75" customHeight="1">
      <c r="V101" s="399"/>
    </row>
    <row r="102" spans="22:22" ht="15.75" customHeight="1">
      <c r="V102" s="399"/>
    </row>
    <row r="103" spans="22:22" ht="15.75" customHeight="1">
      <c r="V103" s="399"/>
    </row>
    <row r="104" spans="22:22" ht="15.75" customHeight="1">
      <c r="V104" s="399"/>
    </row>
    <row r="105" spans="22:22" ht="15.75" customHeight="1">
      <c r="V105" s="399"/>
    </row>
    <row r="106" spans="22:22" ht="15.75" customHeight="1">
      <c r="V106" s="399"/>
    </row>
    <row r="107" spans="22:22" ht="15.75" customHeight="1">
      <c r="V107" s="399"/>
    </row>
    <row r="108" spans="22:22" ht="15.75" customHeight="1">
      <c r="V108" s="399"/>
    </row>
    <row r="109" spans="22:22" ht="15.75" customHeight="1">
      <c r="V109" s="399"/>
    </row>
    <row r="110" spans="22:22" ht="15.75" customHeight="1">
      <c r="V110" s="399"/>
    </row>
    <row r="111" spans="22:22" ht="15.75" customHeight="1">
      <c r="V111" s="399"/>
    </row>
    <row r="112" spans="22:22" ht="15.75" customHeight="1">
      <c r="V112" s="399"/>
    </row>
    <row r="113" spans="22:22" ht="15.75" customHeight="1">
      <c r="V113" s="399"/>
    </row>
    <row r="114" spans="22:22" ht="15.75" customHeight="1">
      <c r="V114" s="399"/>
    </row>
    <row r="115" spans="22:22" ht="15.75" customHeight="1">
      <c r="V115" s="399"/>
    </row>
    <row r="116" spans="22:22" ht="15.75" customHeight="1">
      <c r="V116" s="399"/>
    </row>
    <row r="117" spans="22:22" ht="15.75" customHeight="1">
      <c r="V117" s="399"/>
    </row>
    <row r="118" spans="22:22" ht="15.75" customHeight="1">
      <c r="V118" s="399"/>
    </row>
    <row r="119" spans="22:22" ht="15.75" customHeight="1">
      <c r="V119" s="399"/>
    </row>
    <row r="120" spans="22:22" ht="15.75" customHeight="1">
      <c r="V120" s="399"/>
    </row>
    <row r="121" spans="22:22" ht="15.75" customHeight="1">
      <c r="V121" s="399"/>
    </row>
    <row r="122" spans="22:22" ht="15.75" customHeight="1">
      <c r="V122" s="399"/>
    </row>
    <row r="123" spans="22:22" ht="15.75" customHeight="1">
      <c r="V123" s="399"/>
    </row>
    <row r="124" spans="22:22" ht="15.75" customHeight="1">
      <c r="V124" s="399"/>
    </row>
    <row r="125" spans="22:22" ht="15.75" customHeight="1">
      <c r="V125" s="399"/>
    </row>
    <row r="126" spans="22:22" ht="15.75" customHeight="1">
      <c r="V126" s="399"/>
    </row>
    <row r="127" spans="22:22" ht="15.75" customHeight="1">
      <c r="V127" s="399"/>
    </row>
    <row r="128" spans="22:22" ht="15.75" customHeight="1">
      <c r="V128" s="399"/>
    </row>
    <row r="129" spans="22:22" ht="15.75" customHeight="1">
      <c r="V129" s="399"/>
    </row>
    <row r="130" spans="22:22" ht="15.75" customHeight="1">
      <c r="V130" s="399"/>
    </row>
    <row r="131" spans="22:22" ht="15.75" customHeight="1">
      <c r="V131" s="399"/>
    </row>
    <row r="132" spans="22:22" ht="15.75" customHeight="1">
      <c r="V132" s="399"/>
    </row>
    <row r="133" spans="22:22" ht="15.75" customHeight="1">
      <c r="V133" s="399"/>
    </row>
    <row r="134" spans="22:22" ht="15.75" customHeight="1">
      <c r="V134" s="399"/>
    </row>
    <row r="135" spans="22:22" ht="15.75" customHeight="1">
      <c r="V135" s="399"/>
    </row>
    <row r="136" spans="22:22" ht="15.75" customHeight="1">
      <c r="V136" s="399"/>
    </row>
    <row r="137" spans="22:22" ht="15.75" customHeight="1">
      <c r="V137" s="399"/>
    </row>
    <row r="138" spans="22:22" ht="15.75" customHeight="1">
      <c r="V138" s="399"/>
    </row>
    <row r="139" spans="22:22" ht="15.75" customHeight="1">
      <c r="V139" s="399"/>
    </row>
    <row r="140" spans="22:22" ht="15.75" customHeight="1">
      <c r="V140" s="399"/>
    </row>
    <row r="141" spans="22:22" ht="15.75" customHeight="1">
      <c r="V141" s="399"/>
    </row>
    <row r="142" spans="22:22" ht="15.75" customHeight="1">
      <c r="V142" s="399"/>
    </row>
    <row r="143" spans="22:22" ht="15.75" customHeight="1">
      <c r="V143" s="399"/>
    </row>
    <row r="144" spans="22:22" ht="15.75" customHeight="1">
      <c r="V144" s="399"/>
    </row>
    <row r="145" spans="22:22" ht="15.75" customHeight="1">
      <c r="V145" s="399"/>
    </row>
    <row r="146" spans="22:22" ht="15.75" customHeight="1">
      <c r="V146" s="399"/>
    </row>
    <row r="147" spans="22:22" ht="15.75" customHeight="1">
      <c r="V147" s="399"/>
    </row>
    <row r="148" spans="22:22" ht="15.75" customHeight="1">
      <c r="V148" s="399"/>
    </row>
    <row r="149" spans="22:22" ht="15.75" customHeight="1">
      <c r="V149" s="399"/>
    </row>
    <row r="150" spans="22:22" ht="15.75" customHeight="1">
      <c r="V150" s="399"/>
    </row>
    <row r="151" spans="22:22" ht="15.75" customHeight="1">
      <c r="V151" s="399"/>
    </row>
    <row r="152" spans="22:22" ht="15.75" customHeight="1">
      <c r="V152" s="399"/>
    </row>
    <row r="153" spans="22:22" ht="15.75" customHeight="1">
      <c r="V153" s="399"/>
    </row>
    <row r="154" spans="22:22" ht="15.75" customHeight="1">
      <c r="V154" s="399"/>
    </row>
    <row r="155" spans="22:22" ht="15.75" customHeight="1">
      <c r="V155" s="399"/>
    </row>
    <row r="156" spans="22:22" ht="15.75" customHeight="1">
      <c r="V156" s="399"/>
    </row>
    <row r="157" spans="22:22" ht="15.75" customHeight="1">
      <c r="V157" s="399"/>
    </row>
    <row r="158" spans="22:22" ht="15.75" customHeight="1">
      <c r="V158" s="399"/>
    </row>
    <row r="159" spans="22:22" ht="15.75" customHeight="1">
      <c r="V159" s="399"/>
    </row>
    <row r="160" spans="22:22" ht="15.75" customHeight="1">
      <c r="V160" s="399"/>
    </row>
    <row r="161" spans="22:22" ht="15.75" customHeight="1">
      <c r="V161" s="399"/>
    </row>
    <row r="162" spans="22:22" ht="15.75" customHeight="1">
      <c r="V162" s="399"/>
    </row>
    <row r="163" spans="22:22" ht="15.75" customHeight="1">
      <c r="V163" s="399"/>
    </row>
    <row r="164" spans="22:22" ht="15.75" customHeight="1">
      <c r="V164" s="399"/>
    </row>
    <row r="165" spans="22:22" ht="15.75" customHeight="1">
      <c r="V165" s="399"/>
    </row>
    <row r="166" spans="22:22" ht="15.75" customHeight="1">
      <c r="V166" s="399"/>
    </row>
    <row r="167" spans="22:22" ht="15.75" customHeight="1">
      <c r="V167" s="399"/>
    </row>
    <row r="168" spans="22:22" ht="15.75" customHeight="1">
      <c r="V168" s="399"/>
    </row>
    <row r="169" spans="22:22" ht="15.75" customHeight="1">
      <c r="V169" s="399"/>
    </row>
    <row r="170" spans="22:22" ht="15.75" customHeight="1">
      <c r="V170" s="399"/>
    </row>
    <row r="171" spans="22:22" ht="15.75" customHeight="1">
      <c r="V171" s="399"/>
    </row>
    <row r="172" spans="22:22" ht="15.75" customHeight="1">
      <c r="V172" s="399"/>
    </row>
    <row r="173" spans="22:22" ht="15.75" customHeight="1">
      <c r="V173" s="399"/>
    </row>
    <row r="174" spans="22:22" ht="15.75" customHeight="1">
      <c r="V174" s="399"/>
    </row>
    <row r="175" spans="22:22" ht="15.75" customHeight="1">
      <c r="V175" s="399"/>
    </row>
    <row r="176" spans="22:22" ht="15.75" customHeight="1">
      <c r="V176" s="399"/>
    </row>
    <row r="177" spans="22:22" ht="15.75" customHeight="1">
      <c r="V177" s="399"/>
    </row>
    <row r="178" spans="22:22" ht="15.75" customHeight="1">
      <c r="V178" s="399"/>
    </row>
    <row r="179" spans="22:22" ht="15.75" customHeight="1">
      <c r="V179" s="399"/>
    </row>
    <row r="180" spans="22:22" ht="15.75" customHeight="1">
      <c r="V180" s="399"/>
    </row>
    <row r="181" spans="22:22" ht="15.75" customHeight="1">
      <c r="V181" s="399"/>
    </row>
    <row r="182" spans="22:22" ht="15.75" customHeight="1">
      <c r="V182" s="399"/>
    </row>
    <row r="183" spans="22:22" ht="15.75" customHeight="1">
      <c r="V183" s="399"/>
    </row>
    <row r="184" spans="22:22" ht="15.75" customHeight="1">
      <c r="V184" s="399"/>
    </row>
    <row r="185" spans="22:22" ht="15.75" customHeight="1">
      <c r="V185" s="399"/>
    </row>
    <row r="186" spans="22:22" ht="15.75" customHeight="1">
      <c r="V186" s="399"/>
    </row>
    <row r="187" spans="22:22" ht="15.75" customHeight="1">
      <c r="V187" s="399"/>
    </row>
    <row r="188" spans="22:22" ht="15.75" customHeight="1">
      <c r="V188" s="399"/>
    </row>
    <row r="189" spans="22:22" ht="15.75" customHeight="1">
      <c r="V189" s="399"/>
    </row>
    <row r="190" spans="22:22" ht="15.75" customHeight="1">
      <c r="V190" s="399"/>
    </row>
    <row r="191" spans="22:22" ht="15.75" customHeight="1">
      <c r="V191" s="399"/>
    </row>
    <row r="192" spans="22:22" ht="15.75" customHeight="1">
      <c r="V192" s="399"/>
    </row>
    <row r="193" spans="22:22" ht="15.75" customHeight="1">
      <c r="V193" s="399"/>
    </row>
    <row r="194" spans="22:22" ht="15.75" customHeight="1">
      <c r="V194" s="399"/>
    </row>
    <row r="195" spans="22:22" ht="15.75" customHeight="1">
      <c r="V195" s="399"/>
    </row>
    <row r="196" spans="22:22" ht="15.75" customHeight="1">
      <c r="V196" s="399"/>
    </row>
    <row r="197" spans="22:22" ht="15.75" customHeight="1">
      <c r="V197" s="399"/>
    </row>
    <row r="198" spans="22:22" ht="15.75" customHeight="1">
      <c r="V198" s="399"/>
    </row>
    <row r="199" spans="22:22" ht="15.75" customHeight="1">
      <c r="V199" s="399"/>
    </row>
    <row r="200" spans="22:22" ht="15.75" customHeight="1">
      <c r="V200" s="399"/>
    </row>
    <row r="201" spans="22:22" ht="15.75" customHeight="1">
      <c r="V201" s="399"/>
    </row>
    <row r="202" spans="22:22" ht="15.75" customHeight="1">
      <c r="V202" s="399"/>
    </row>
    <row r="203" spans="22:22" ht="15.75" customHeight="1">
      <c r="V203" s="399"/>
    </row>
    <row r="204" spans="22:22" ht="15.75" customHeight="1">
      <c r="V204" s="399"/>
    </row>
    <row r="205" spans="22:22" ht="15.75" customHeight="1">
      <c r="V205" s="399"/>
    </row>
    <row r="206" spans="22:22" ht="15.75" customHeight="1">
      <c r="V206" s="399"/>
    </row>
    <row r="207" spans="22:22" ht="15.75" customHeight="1">
      <c r="V207" s="399"/>
    </row>
    <row r="208" spans="22:22" ht="15.75" customHeight="1">
      <c r="V208" s="399"/>
    </row>
    <row r="209" spans="22:22" ht="15.75" customHeight="1">
      <c r="V209" s="399"/>
    </row>
    <row r="210" spans="22:22" ht="15.75" customHeight="1">
      <c r="V210" s="399"/>
    </row>
    <row r="211" spans="22:22" ht="15.75" customHeight="1">
      <c r="V211" s="399"/>
    </row>
    <row r="212" spans="22:22" ht="15.75" customHeight="1">
      <c r="V212" s="399"/>
    </row>
    <row r="213" spans="22:22" ht="15.75" customHeight="1">
      <c r="V213" s="399"/>
    </row>
    <row r="214" spans="22:22" ht="15.75" customHeight="1">
      <c r="V214" s="399"/>
    </row>
    <row r="215" spans="22:22" ht="15.75" customHeight="1">
      <c r="V215" s="399"/>
    </row>
    <row r="216" spans="22:22" ht="15.75" customHeight="1">
      <c r="V216" s="399"/>
    </row>
    <row r="217" spans="22:22" ht="15.75" customHeight="1">
      <c r="V217" s="399"/>
    </row>
    <row r="218" spans="22:22" ht="15.75" customHeight="1">
      <c r="V218" s="399"/>
    </row>
    <row r="219" spans="22:22" ht="15.75" customHeight="1">
      <c r="V219" s="399"/>
    </row>
    <row r="220" spans="22:22" ht="15.75" customHeight="1">
      <c r="V220" s="399"/>
    </row>
    <row r="221" spans="22:22" ht="15.75" customHeight="1">
      <c r="V221" s="399"/>
    </row>
    <row r="222" spans="22:22" ht="15.75" customHeight="1">
      <c r="V222" s="399"/>
    </row>
    <row r="223" spans="22:22" ht="15.75" customHeight="1">
      <c r="V223" s="399"/>
    </row>
    <row r="224" spans="22:22" ht="15.75" customHeight="1">
      <c r="V224" s="399"/>
    </row>
    <row r="225" spans="22:22" ht="15.75" customHeight="1">
      <c r="V225" s="399"/>
    </row>
    <row r="226" spans="22:22" ht="15.75" customHeight="1">
      <c r="V226" s="399"/>
    </row>
    <row r="227" spans="22:22" ht="15.75" customHeight="1">
      <c r="V227" s="399"/>
    </row>
    <row r="228" spans="22:22" ht="15.75" customHeight="1">
      <c r="V228" s="399"/>
    </row>
    <row r="229" spans="22:22" ht="15.75" customHeight="1">
      <c r="V229" s="399"/>
    </row>
    <row r="230" spans="22:22" ht="15.75" customHeight="1">
      <c r="V230" s="399"/>
    </row>
    <row r="231" spans="22:22" ht="15.75" customHeight="1">
      <c r="V231" s="399"/>
    </row>
    <row r="232" spans="22:22" ht="15.75" customHeight="1">
      <c r="V232" s="399"/>
    </row>
    <row r="233" spans="22:22" ht="15.75" customHeight="1">
      <c r="V233" s="399"/>
    </row>
    <row r="234" spans="22:22" ht="15.75" customHeight="1">
      <c r="V234" s="399"/>
    </row>
    <row r="235" spans="22:22" ht="15.75" customHeight="1">
      <c r="V235" s="399"/>
    </row>
    <row r="236" spans="22:22" ht="15.75" customHeight="1">
      <c r="V236" s="399"/>
    </row>
    <row r="237" spans="22:22" ht="15.75" customHeight="1">
      <c r="V237" s="399"/>
    </row>
    <row r="238" spans="22:22" ht="15.75" customHeight="1">
      <c r="V238" s="399"/>
    </row>
    <row r="239" spans="22:22" ht="15.75" customHeight="1">
      <c r="V239" s="399"/>
    </row>
    <row r="240" spans="22:22" ht="15.75" customHeight="1">
      <c r="V240" s="399"/>
    </row>
    <row r="241" spans="22:22" ht="15.75" customHeight="1">
      <c r="V241" s="399"/>
    </row>
    <row r="242" spans="22:22" ht="15.75" customHeight="1">
      <c r="V242" s="399"/>
    </row>
    <row r="243" spans="22:22" ht="15.75" customHeight="1">
      <c r="V243" s="399"/>
    </row>
    <row r="244" spans="22:22" ht="15.75" customHeight="1">
      <c r="V244" s="399"/>
    </row>
    <row r="245" spans="22:22" ht="15.75" customHeight="1">
      <c r="V245" s="399"/>
    </row>
    <row r="246" spans="22:22" ht="15.75" customHeight="1">
      <c r="V246" s="399"/>
    </row>
    <row r="247" spans="22:22" ht="15.75" customHeight="1">
      <c r="V247" s="399"/>
    </row>
    <row r="248" spans="22:22" ht="15.75" customHeight="1">
      <c r="V248" s="399"/>
    </row>
    <row r="249" spans="22:22" ht="15.75" customHeight="1">
      <c r="V249" s="399"/>
    </row>
    <row r="250" spans="22:22" ht="15.75" customHeight="1">
      <c r="V250" s="399"/>
    </row>
    <row r="251" spans="22:22" ht="15.75" customHeight="1">
      <c r="V251" s="399"/>
    </row>
    <row r="252" spans="22:22" ht="15.75" customHeight="1">
      <c r="V252" s="399"/>
    </row>
    <row r="253" spans="22:22" ht="15.75" customHeight="1">
      <c r="V253" s="399"/>
    </row>
    <row r="254" spans="22:22" ht="15.75" customHeight="1">
      <c r="V254" s="399"/>
    </row>
    <row r="255" spans="22:22" ht="15.75" customHeight="1">
      <c r="V255" s="399"/>
    </row>
    <row r="256" spans="22:22" ht="15.75" customHeight="1">
      <c r="V256" s="399"/>
    </row>
    <row r="257" spans="22:22" ht="15.75" customHeight="1">
      <c r="V257" s="399"/>
    </row>
    <row r="258" spans="22:22" ht="15.75" customHeight="1">
      <c r="V258" s="399"/>
    </row>
    <row r="259" spans="22:22" ht="15.75" customHeight="1">
      <c r="V259" s="399"/>
    </row>
    <row r="260" spans="22:22" ht="15.75" customHeight="1">
      <c r="V260" s="399"/>
    </row>
    <row r="261" spans="22:22" ht="15.75" customHeight="1">
      <c r="V261" s="399"/>
    </row>
    <row r="262" spans="22:22" ht="15.75" customHeight="1">
      <c r="V262" s="399"/>
    </row>
    <row r="263" spans="22:22" ht="15.75" customHeight="1">
      <c r="V263" s="399"/>
    </row>
    <row r="264" spans="22:22" ht="15.75" customHeight="1">
      <c r="V264" s="399"/>
    </row>
    <row r="265" spans="22:22" ht="15.75" customHeight="1">
      <c r="V265" s="399"/>
    </row>
    <row r="266" spans="22:22" ht="15.75" customHeight="1">
      <c r="V266" s="399"/>
    </row>
    <row r="267" spans="22:22" ht="15.75" customHeight="1">
      <c r="V267" s="399"/>
    </row>
    <row r="268" spans="22:22" ht="15.75" customHeight="1">
      <c r="V268" s="399"/>
    </row>
    <row r="269" spans="22:22" ht="15.75" customHeight="1">
      <c r="V269" s="399"/>
    </row>
    <row r="270" spans="22:22" ht="15.75" customHeight="1">
      <c r="V270" s="399"/>
    </row>
    <row r="271" spans="22:22" ht="15.75" customHeight="1">
      <c r="V271" s="399"/>
    </row>
    <row r="272" spans="22:22" ht="15.75" customHeight="1">
      <c r="V272" s="399"/>
    </row>
    <row r="273" spans="22:22" ht="15.75" customHeight="1">
      <c r="V273" s="399"/>
    </row>
    <row r="274" spans="22:22" ht="15.75" customHeight="1">
      <c r="V274" s="399"/>
    </row>
    <row r="275" spans="22:22" ht="15.75" customHeight="1">
      <c r="V275" s="399"/>
    </row>
    <row r="276" spans="22:22" ht="15.75" customHeight="1">
      <c r="V276" s="399"/>
    </row>
    <row r="277" spans="22:22" ht="15.75" customHeight="1">
      <c r="V277" s="399"/>
    </row>
    <row r="278" spans="22:22" ht="15.75" customHeight="1">
      <c r="V278" s="399"/>
    </row>
    <row r="279" spans="22:22" ht="15.75" customHeight="1">
      <c r="V279" s="399"/>
    </row>
    <row r="280" spans="22:22" ht="15.75" customHeight="1">
      <c r="V280" s="399"/>
    </row>
    <row r="281" spans="22:22" ht="15.75" customHeight="1">
      <c r="V281" s="399"/>
    </row>
    <row r="282" spans="22:22" ht="15.75" customHeight="1">
      <c r="V282" s="399"/>
    </row>
    <row r="283" spans="22:22" ht="15.75" customHeight="1">
      <c r="V283" s="399"/>
    </row>
    <row r="284" spans="22:22" ht="15.75" customHeight="1">
      <c r="V284" s="399"/>
    </row>
    <row r="285" spans="22:22" ht="15.75" customHeight="1">
      <c r="V285" s="399"/>
    </row>
    <row r="286" spans="22:22" ht="15.75" customHeight="1">
      <c r="V286" s="399"/>
    </row>
    <row r="287" spans="22:22" ht="15.75" customHeight="1">
      <c r="V287" s="399"/>
    </row>
    <row r="288" spans="22:22" ht="15.75" customHeight="1">
      <c r="V288" s="399"/>
    </row>
    <row r="289" spans="22:22" ht="15.75" customHeight="1">
      <c r="V289" s="399"/>
    </row>
    <row r="290" spans="22:22" ht="15.75" customHeight="1">
      <c r="V290" s="399"/>
    </row>
    <row r="291" spans="22:22" ht="15.75" customHeight="1">
      <c r="V291" s="399"/>
    </row>
    <row r="292" spans="22:22" ht="15.75" customHeight="1">
      <c r="V292" s="399"/>
    </row>
    <row r="293" spans="22:22" ht="15.75" customHeight="1">
      <c r="V293" s="399"/>
    </row>
    <row r="294" spans="22:22" ht="15.75" customHeight="1">
      <c r="V294" s="399"/>
    </row>
    <row r="295" spans="22:22" ht="15.75" customHeight="1">
      <c r="V295" s="399"/>
    </row>
    <row r="296" spans="22:22" ht="15.75" customHeight="1">
      <c r="V296" s="399"/>
    </row>
    <row r="297" spans="22:22" ht="15.75" customHeight="1">
      <c r="V297" s="399"/>
    </row>
    <row r="298" spans="22:22" ht="15.75" customHeight="1">
      <c r="V298" s="399"/>
    </row>
    <row r="299" spans="22:22" ht="15.75" customHeight="1">
      <c r="V299" s="399"/>
    </row>
    <row r="300" spans="22:22" ht="15.75" customHeight="1">
      <c r="V300" s="399"/>
    </row>
    <row r="301" spans="22:22" ht="15.75" customHeight="1">
      <c r="V301" s="399"/>
    </row>
    <row r="302" spans="22:22" ht="15.75" customHeight="1">
      <c r="V302" s="399"/>
    </row>
    <row r="303" spans="22:22" ht="15.75" customHeight="1">
      <c r="V303" s="399"/>
    </row>
    <row r="304" spans="22:22" ht="15.75" customHeight="1">
      <c r="V304" s="399"/>
    </row>
    <row r="305" spans="22:22" ht="15.75" customHeight="1">
      <c r="V305" s="399"/>
    </row>
    <row r="306" spans="22:22" ht="15.75" customHeight="1">
      <c r="V306" s="399"/>
    </row>
    <row r="307" spans="22:22" ht="15.75" customHeight="1">
      <c r="V307" s="399"/>
    </row>
    <row r="308" spans="22:22" ht="15.75" customHeight="1">
      <c r="V308" s="399"/>
    </row>
    <row r="309" spans="22:22" ht="15.75" customHeight="1">
      <c r="V309" s="399"/>
    </row>
    <row r="310" spans="22:22" ht="15.75" customHeight="1">
      <c r="V310" s="399"/>
    </row>
    <row r="311" spans="22:22" ht="15.75" customHeight="1">
      <c r="V311" s="399"/>
    </row>
    <row r="312" spans="22:22" ht="15.75" customHeight="1">
      <c r="V312" s="399"/>
    </row>
    <row r="313" spans="22:22" ht="15.75" customHeight="1">
      <c r="V313" s="399"/>
    </row>
    <row r="314" spans="22:22" ht="15.75" customHeight="1">
      <c r="V314" s="399"/>
    </row>
    <row r="315" spans="22:22" ht="15.75" customHeight="1">
      <c r="V315" s="399"/>
    </row>
    <row r="316" spans="22:22" ht="15.75" customHeight="1">
      <c r="V316" s="399"/>
    </row>
    <row r="317" spans="22:22" ht="15.75" customHeight="1">
      <c r="V317" s="399"/>
    </row>
    <row r="318" spans="22:22" ht="15.75" customHeight="1">
      <c r="V318" s="399"/>
    </row>
    <row r="319" spans="22:22" ht="15.75" customHeight="1">
      <c r="V319" s="399"/>
    </row>
    <row r="320" spans="22:22" ht="15.75" customHeight="1">
      <c r="V320" s="399"/>
    </row>
    <row r="321" spans="22:22" ht="15.75" customHeight="1">
      <c r="V321" s="399"/>
    </row>
    <row r="322" spans="22:22" ht="15.75" customHeight="1">
      <c r="V322" s="399"/>
    </row>
    <row r="323" spans="22:22" ht="15.75" customHeight="1">
      <c r="V323" s="399"/>
    </row>
    <row r="324" spans="22:22" ht="15.75" customHeight="1">
      <c r="V324" s="399"/>
    </row>
    <row r="325" spans="22:22" ht="15.75" customHeight="1">
      <c r="V325" s="399"/>
    </row>
    <row r="326" spans="22:22" ht="15.75" customHeight="1">
      <c r="V326" s="399"/>
    </row>
    <row r="327" spans="22:22" ht="15.75" customHeight="1">
      <c r="V327" s="399"/>
    </row>
    <row r="328" spans="22:22" ht="15.75" customHeight="1">
      <c r="V328" s="399"/>
    </row>
    <row r="329" spans="22:22" ht="15.75" customHeight="1">
      <c r="V329" s="399"/>
    </row>
    <row r="330" spans="22:22" ht="15.75" customHeight="1">
      <c r="V330" s="399"/>
    </row>
    <row r="331" spans="22:22" ht="15.75" customHeight="1">
      <c r="V331" s="399"/>
    </row>
    <row r="332" spans="22:22" ht="15.75" customHeight="1">
      <c r="V332" s="399"/>
    </row>
    <row r="333" spans="22:22" ht="15.75" customHeight="1">
      <c r="V333" s="399"/>
    </row>
    <row r="334" spans="22:22" ht="15.75" customHeight="1">
      <c r="V334" s="399"/>
    </row>
    <row r="335" spans="22:22" ht="15.75" customHeight="1">
      <c r="V335" s="399"/>
    </row>
    <row r="336" spans="22:22" ht="15.75" customHeight="1">
      <c r="V336" s="399"/>
    </row>
    <row r="337" spans="22:22" ht="15.75" customHeight="1">
      <c r="V337" s="399"/>
    </row>
    <row r="338" spans="22:22" ht="15.75" customHeight="1">
      <c r="V338" s="399"/>
    </row>
    <row r="339" spans="22:22" ht="15.75" customHeight="1">
      <c r="V339" s="399"/>
    </row>
    <row r="340" spans="22:22" ht="15.75" customHeight="1">
      <c r="V340" s="399"/>
    </row>
    <row r="341" spans="22:22" ht="15.75" customHeight="1">
      <c r="V341" s="399"/>
    </row>
    <row r="342" spans="22:22" ht="15.75" customHeight="1">
      <c r="V342" s="399"/>
    </row>
    <row r="343" spans="22:22" ht="15.75" customHeight="1">
      <c r="V343" s="399"/>
    </row>
    <row r="344" spans="22:22" ht="15.75" customHeight="1">
      <c r="V344" s="399"/>
    </row>
    <row r="345" spans="22:22" ht="15.75" customHeight="1">
      <c r="V345" s="399"/>
    </row>
    <row r="346" spans="22:22" ht="15.75" customHeight="1">
      <c r="V346" s="399"/>
    </row>
    <row r="347" spans="22:22" ht="15.75" customHeight="1">
      <c r="V347" s="399"/>
    </row>
    <row r="348" spans="22:22" ht="15.75" customHeight="1">
      <c r="V348" s="399"/>
    </row>
    <row r="349" spans="22:22" ht="15.75" customHeight="1">
      <c r="V349" s="399"/>
    </row>
    <row r="350" spans="22:22" ht="15.75" customHeight="1">
      <c r="V350" s="399"/>
    </row>
    <row r="351" spans="22:22" ht="15.75" customHeight="1">
      <c r="V351" s="399"/>
    </row>
    <row r="352" spans="22:22" ht="15.75" customHeight="1">
      <c r="V352" s="399"/>
    </row>
    <row r="353" spans="22:22" ht="15.75" customHeight="1">
      <c r="V353" s="399"/>
    </row>
    <row r="354" spans="22:22" ht="15.75" customHeight="1">
      <c r="V354" s="399"/>
    </row>
    <row r="355" spans="22:22" ht="15.75" customHeight="1">
      <c r="V355" s="399"/>
    </row>
    <row r="356" spans="22:22" ht="15.75" customHeight="1">
      <c r="V356" s="399"/>
    </row>
    <row r="357" spans="22:22" ht="15.75" customHeight="1">
      <c r="V357" s="399"/>
    </row>
    <row r="358" spans="22:22" ht="15.75" customHeight="1">
      <c r="V358" s="399"/>
    </row>
    <row r="359" spans="22:22" ht="15.75" customHeight="1">
      <c r="V359" s="399"/>
    </row>
    <row r="360" spans="22:22" ht="15.75" customHeight="1">
      <c r="V360" s="399"/>
    </row>
    <row r="361" spans="22:22" ht="15.75" customHeight="1">
      <c r="V361" s="399"/>
    </row>
    <row r="362" spans="22:22" ht="15.75" customHeight="1">
      <c r="V362" s="399"/>
    </row>
    <row r="363" spans="22:22" ht="15.75" customHeight="1">
      <c r="V363" s="399"/>
    </row>
    <row r="364" spans="22:22" ht="15.75" customHeight="1">
      <c r="V364" s="399"/>
    </row>
    <row r="365" spans="22:22" ht="15.75" customHeight="1">
      <c r="V365" s="399"/>
    </row>
    <row r="366" spans="22:22" ht="15.75" customHeight="1">
      <c r="V366" s="399"/>
    </row>
    <row r="367" spans="22:22" ht="15.75" customHeight="1">
      <c r="V367" s="399"/>
    </row>
    <row r="368" spans="22:22" ht="15.75" customHeight="1">
      <c r="V368" s="399"/>
    </row>
    <row r="369" spans="22:22" ht="15.75" customHeight="1">
      <c r="V369" s="399"/>
    </row>
    <row r="370" spans="22:22" ht="15.75" customHeight="1">
      <c r="V370" s="399"/>
    </row>
    <row r="371" spans="22:22" ht="15.75" customHeight="1">
      <c r="V371" s="399"/>
    </row>
    <row r="372" spans="22:22" ht="15.75" customHeight="1">
      <c r="V372" s="399"/>
    </row>
    <row r="373" spans="22:22" ht="15.75" customHeight="1">
      <c r="V373" s="399"/>
    </row>
    <row r="374" spans="22:22" ht="15.75" customHeight="1">
      <c r="V374" s="399"/>
    </row>
    <row r="375" spans="22:22" ht="15.75" customHeight="1">
      <c r="V375" s="399"/>
    </row>
    <row r="376" spans="22:22" ht="15.75" customHeight="1">
      <c r="V376" s="399"/>
    </row>
    <row r="377" spans="22:22" ht="15.75" customHeight="1">
      <c r="V377" s="399"/>
    </row>
    <row r="378" spans="22:22" ht="15.75" customHeight="1">
      <c r="V378" s="399"/>
    </row>
    <row r="379" spans="22:22" ht="15.75" customHeight="1">
      <c r="V379" s="399"/>
    </row>
    <row r="380" spans="22:22" ht="15.75" customHeight="1">
      <c r="V380" s="399"/>
    </row>
    <row r="381" spans="22:22" ht="15.75" customHeight="1">
      <c r="V381" s="399"/>
    </row>
    <row r="382" spans="22:22" ht="15.75" customHeight="1">
      <c r="V382" s="399"/>
    </row>
    <row r="383" spans="22:22" ht="15.75" customHeight="1">
      <c r="V383" s="399"/>
    </row>
    <row r="384" spans="22:22" ht="15.75" customHeight="1">
      <c r="V384" s="399"/>
    </row>
    <row r="385" spans="22:22" ht="15.75" customHeight="1">
      <c r="V385" s="399"/>
    </row>
    <row r="386" spans="22:22" ht="15.75" customHeight="1">
      <c r="V386" s="399"/>
    </row>
    <row r="387" spans="22:22" ht="15.75" customHeight="1">
      <c r="V387" s="399"/>
    </row>
    <row r="388" spans="22:22" ht="15.75" customHeight="1">
      <c r="V388" s="399"/>
    </row>
    <row r="389" spans="22:22" ht="15.75" customHeight="1">
      <c r="V389" s="399"/>
    </row>
    <row r="390" spans="22:22" ht="15.75" customHeight="1">
      <c r="V390" s="399"/>
    </row>
    <row r="391" spans="22:22" ht="15.75" customHeight="1">
      <c r="V391" s="399"/>
    </row>
    <row r="392" spans="22:22" ht="15.75" customHeight="1">
      <c r="V392" s="399"/>
    </row>
    <row r="393" spans="22:22" ht="15.75" customHeight="1">
      <c r="V393" s="399"/>
    </row>
    <row r="394" spans="22:22" ht="15.75" customHeight="1">
      <c r="V394" s="399"/>
    </row>
    <row r="395" spans="22:22" ht="15.75" customHeight="1">
      <c r="V395" s="399"/>
    </row>
    <row r="396" spans="22:22" ht="15.75" customHeight="1">
      <c r="V396" s="399"/>
    </row>
    <row r="397" spans="22:22" ht="15.75" customHeight="1">
      <c r="V397" s="399"/>
    </row>
    <row r="398" spans="22:22" ht="15.75" customHeight="1">
      <c r="V398" s="399"/>
    </row>
    <row r="399" spans="22:22" ht="15.75" customHeight="1">
      <c r="V399" s="399"/>
    </row>
    <row r="400" spans="22:22" ht="15.75" customHeight="1">
      <c r="V400" s="399"/>
    </row>
    <row r="401" spans="22:22" ht="15.75" customHeight="1">
      <c r="V401" s="399"/>
    </row>
    <row r="402" spans="22:22" ht="15.75" customHeight="1">
      <c r="V402" s="399"/>
    </row>
    <row r="403" spans="22:22" ht="15.75" customHeight="1">
      <c r="V403" s="399"/>
    </row>
    <row r="404" spans="22:22" ht="15.75" customHeight="1">
      <c r="V404" s="399"/>
    </row>
    <row r="405" spans="22:22" ht="15.75" customHeight="1">
      <c r="V405" s="399"/>
    </row>
    <row r="406" spans="22:22" ht="15.75" customHeight="1">
      <c r="V406" s="399"/>
    </row>
    <row r="407" spans="22:22" ht="15.75" customHeight="1">
      <c r="V407" s="399"/>
    </row>
    <row r="408" spans="22:22" ht="15.75" customHeight="1">
      <c r="V408" s="399"/>
    </row>
    <row r="409" spans="22:22" ht="15.75" customHeight="1">
      <c r="V409" s="399"/>
    </row>
    <row r="410" spans="22:22" ht="15.75" customHeight="1">
      <c r="V410" s="399"/>
    </row>
    <row r="411" spans="22:22" ht="15.75" customHeight="1">
      <c r="V411" s="399"/>
    </row>
    <row r="412" spans="22:22" ht="15.75" customHeight="1">
      <c r="V412" s="399"/>
    </row>
    <row r="413" spans="22:22" ht="15.75" customHeight="1">
      <c r="V413" s="399"/>
    </row>
    <row r="414" spans="22:22" ht="15.75" customHeight="1">
      <c r="V414" s="399"/>
    </row>
    <row r="415" spans="22:22" ht="15.75" customHeight="1">
      <c r="V415" s="399"/>
    </row>
    <row r="416" spans="22:22" ht="15.75" customHeight="1">
      <c r="V416" s="399"/>
    </row>
    <row r="417" spans="22:22" ht="15.75" customHeight="1">
      <c r="V417" s="399"/>
    </row>
    <row r="418" spans="22:22" ht="15.75" customHeight="1">
      <c r="V418" s="399"/>
    </row>
    <row r="419" spans="22:22" ht="15.75" customHeight="1">
      <c r="V419" s="399"/>
    </row>
    <row r="420" spans="22:22" ht="15.75" customHeight="1">
      <c r="V420" s="399"/>
    </row>
    <row r="421" spans="22:22" ht="15.75" customHeight="1">
      <c r="V421" s="399"/>
    </row>
    <row r="422" spans="22:22" ht="15.75" customHeight="1">
      <c r="V422" s="399"/>
    </row>
    <row r="423" spans="22:22" ht="15.75" customHeight="1">
      <c r="V423" s="399"/>
    </row>
    <row r="424" spans="22:22" ht="15.75" customHeight="1">
      <c r="V424" s="399"/>
    </row>
    <row r="425" spans="22:22" ht="15.75" customHeight="1">
      <c r="V425" s="399"/>
    </row>
    <row r="426" spans="22:22" ht="15.75" customHeight="1">
      <c r="V426" s="399"/>
    </row>
    <row r="427" spans="22:22" ht="15.75" customHeight="1">
      <c r="V427" s="399"/>
    </row>
    <row r="428" spans="22:22" ht="15.75" customHeight="1">
      <c r="V428" s="399"/>
    </row>
    <row r="429" spans="22:22" ht="15.75" customHeight="1">
      <c r="V429" s="399"/>
    </row>
    <row r="430" spans="22:22" ht="15.75" customHeight="1">
      <c r="V430" s="399"/>
    </row>
    <row r="431" spans="22:22" ht="15.75" customHeight="1">
      <c r="V431" s="399"/>
    </row>
    <row r="432" spans="22:22" ht="15.75" customHeight="1">
      <c r="V432" s="399"/>
    </row>
    <row r="433" spans="22:22" ht="15.75" customHeight="1">
      <c r="V433" s="399"/>
    </row>
    <row r="434" spans="22:22" ht="15.75" customHeight="1">
      <c r="V434" s="399"/>
    </row>
    <row r="435" spans="22:22" ht="15.75" customHeight="1">
      <c r="V435" s="399"/>
    </row>
    <row r="436" spans="22:22" ht="15.75" customHeight="1">
      <c r="V436" s="399"/>
    </row>
    <row r="437" spans="22:22" ht="15.75" customHeight="1">
      <c r="V437" s="399"/>
    </row>
    <row r="438" spans="22:22" ht="15.75" customHeight="1">
      <c r="V438" s="399"/>
    </row>
    <row r="439" spans="22:22" ht="15.75" customHeight="1">
      <c r="V439" s="399"/>
    </row>
    <row r="440" spans="22:22" ht="15.75" customHeight="1">
      <c r="V440" s="399"/>
    </row>
    <row r="441" spans="22:22" ht="15.75" customHeight="1">
      <c r="V441" s="399"/>
    </row>
    <row r="442" spans="22:22" ht="15.75" customHeight="1">
      <c r="V442" s="399"/>
    </row>
    <row r="443" spans="22:22" ht="15.75" customHeight="1">
      <c r="V443" s="399"/>
    </row>
    <row r="444" spans="22:22" ht="15.75" customHeight="1">
      <c r="V444" s="399"/>
    </row>
    <row r="445" spans="22:22" ht="15.75" customHeight="1">
      <c r="V445" s="399"/>
    </row>
    <row r="446" spans="22:22" ht="15.75" customHeight="1">
      <c r="V446" s="399"/>
    </row>
    <row r="447" spans="22:22" ht="15.75" customHeight="1">
      <c r="V447" s="399"/>
    </row>
    <row r="448" spans="22:22" ht="15.75" customHeight="1">
      <c r="V448" s="399"/>
    </row>
    <row r="449" spans="22:22" ht="15.75" customHeight="1">
      <c r="V449" s="399"/>
    </row>
    <row r="450" spans="22:22" ht="15.75" customHeight="1">
      <c r="V450" s="399"/>
    </row>
    <row r="451" spans="22:22" ht="15.75" customHeight="1">
      <c r="V451" s="399"/>
    </row>
    <row r="452" spans="22:22" ht="15.75" customHeight="1">
      <c r="V452" s="399"/>
    </row>
    <row r="453" spans="22:22" ht="15.75" customHeight="1">
      <c r="V453" s="399"/>
    </row>
    <row r="454" spans="22:22" ht="15.75" customHeight="1">
      <c r="V454" s="399"/>
    </row>
    <row r="455" spans="22:22" ht="15.75" customHeight="1">
      <c r="V455" s="399"/>
    </row>
    <row r="456" spans="22:22" ht="15.75" customHeight="1">
      <c r="V456" s="399"/>
    </row>
    <row r="457" spans="22:22" ht="15.75" customHeight="1">
      <c r="V457" s="399"/>
    </row>
    <row r="458" spans="22:22" ht="15.75" customHeight="1">
      <c r="V458" s="399"/>
    </row>
    <row r="459" spans="22:22" ht="15.75" customHeight="1">
      <c r="V459" s="399"/>
    </row>
    <row r="460" spans="22:22" ht="15.75" customHeight="1">
      <c r="V460" s="399"/>
    </row>
    <row r="461" spans="22:22" ht="15.75" customHeight="1">
      <c r="V461" s="399"/>
    </row>
    <row r="462" spans="22:22" ht="15.75" customHeight="1">
      <c r="V462" s="399"/>
    </row>
    <row r="463" spans="22:22" ht="15.75" customHeight="1">
      <c r="V463" s="399"/>
    </row>
    <row r="464" spans="22:22" ht="15.75" customHeight="1">
      <c r="V464" s="399"/>
    </row>
    <row r="465" spans="22:22" ht="15.75" customHeight="1">
      <c r="V465" s="399"/>
    </row>
    <row r="466" spans="22:22" ht="15.75" customHeight="1">
      <c r="V466" s="399"/>
    </row>
    <row r="467" spans="22:22" ht="15.75" customHeight="1">
      <c r="V467" s="399"/>
    </row>
    <row r="468" spans="22:22" ht="15.75" customHeight="1">
      <c r="V468" s="399"/>
    </row>
    <row r="469" spans="22:22" ht="15.75" customHeight="1">
      <c r="V469" s="399"/>
    </row>
    <row r="470" spans="22:22" ht="15.75" customHeight="1">
      <c r="V470" s="399"/>
    </row>
    <row r="471" spans="22:22" ht="15.75" customHeight="1">
      <c r="V471" s="399"/>
    </row>
    <row r="472" spans="22:22" ht="15.75" customHeight="1">
      <c r="V472" s="399"/>
    </row>
    <row r="473" spans="22:22" ht="15.75" customHeight="1">
      <c r="V473" s="399"/>
    </row>
    <row r="474" spans="22:22" ht="15.75" customHeight="1">
      <c r="V474" s="399"/>
    </row>
    <row r="475" spans="22:22" ht="15.75" customHeight="1">
      <c r="V475" s="399"/>
    </row>
    <row r="476" spans="22:22" ht="15.75" customHeight="1">
      <c r="V476" s="399"/>
    </row>
    <row r="477" spans="22:22" ht="15.75" customHeight="1">
      <c r="V477" s="399"/>
    </row>
    <row r="478" spans="22:22" ht="15.75" customHeight="1">
      <c r="V478" s="399"/>
    </row>
    <row r="479" spans="22:22" ht="15.75" customHeight="1">
      <c r="V479" s="399"/>
    </row>
    <row r="480" spans="22:22" ht="15.75" customHeight="1">
      <c r="V480" s="399"/>
    </row>
    <row r="481" spans="22:22" ht="15.75" customHeight="1">
      <c r="V481" s="399"/>
    </row>
    <row r="482" spans="22:22" ht="15.75" customHeight="1">
      <c r="V482" s="399"/>
    </row>
    <row r="483" spans="22:22" ht="15.75" customHeight="1">
      <c r="V483" s="399"/>
    </row>
    <row r="484" spans="22:22" ht="15.75" customHeight="1">
      <c r="V484" s="399"/>
    </row>
    <row r="485" spans="22:22" ht="15.75" customHeight="1">
      <c r="V485" s="399"/>
    </row>
    <row r="486" spans="22:22" ht="15.75" customHeight="1">
      <c r="V486" s="399"/>
    </row>
    <row r="487" spans="22:22" ht="15.75" customHeight="1">
      <c r="V487" s="399"/>
    </row>
    <row r="488" spans="22:22" ht="15.75" customHeight="1">
      <c r="V488" s="399"/>
    </row>
    <row r="489" spans="22:22" ht="15.75" customHeight="1">
      <c r="V489" s="399"/>
    </row>
    <row r="490" spans="22:22" ht="15.75" customHeight="1">
      <c r="V490" s="399"/>
    </row>
    <row r="491" spans="22:22" ht="15.75" customHeight="1">
      <c r="V491" s="399"/>
    </row>
    <row r="492" spans="22:22" ht="15.75" customHeight="1">
      <c r="V492" s="399"/>
    </row>
    <row r="493" spans="22:22" ht="15.75" customHeight="1">
      <c r="V493" s="399"/>
    </row>
    <row r="494" spans="22:22" ht="15.75" customHeight="1">
      <c r="V494" s="399"/>
    </row>
    <row r="495" spans="22:22" ht="15.75" customHeight="1">
      <c r="V495" s="399"/>
    </row>
    <row r="496" spans="22:22" ht="15.75" customHeight="1">
      <c r="V496" s="399"/>
    </row>
    <row r="497" spans="22:22" ht="15.75" customHeight="1">
      <c r="V497" s="399"/>
    </row>
    <row r="498" spans="22:22" ht="15.75" customHeight="1">
      <c r="V498" s="399"/>
    </row>
    <row r="499" spans="22:22" ht="15.75" customHeight="1">
      <c r="V499" s="399"/>
    </row>
    <row r="500" spans="22:22" ht="15.75" customHeight="1">
      <c r="V500" s="399"/>
    </row>
    <row r="501" spans="22:22" ht="15.75" customHeight="1">
      <c r="V501" s="399"/>
    </row>
    <row r="502" spans="22:22" ht="15.75" customHeight="1">
      <c r="V502" s="399"/>
    </row>
    <row r="503" spans="22:22" ht="15.75" customHeight="1">
      <c r="V503" s="399"/>
    </row>
    <row r="504" spans="22:22" ht="15.75" customHeight="1">
      <c r="V504" s="399"/>
    </row>
    <row r="505" spans="22:22" ht="15.75" customHeight="1">
      <c r="V505" s="399"/>
    </row>
    <row r="506" spans="22:22" ht="15.75" customHeight="1">
      <c r="V506" s="399"/>
    </row>
    <row r="507" spans="22:22" ht="15.75" customHeight="1">
      <c r="V507" s="399"/>
    </row>
    <row r="508" spans="22:22" ht="15.75" customHeight="1">
      <c r="V508" s="399"/>
    </row>
    <row r="509" spans="22:22" ht="15.75" customHeight="1">
      <c r="V509" s="399"/>
    </row>
    <row r="510" spans="22:22" ht="15.75" customHeight="1">
      <c r="V510" s="399"/>
    </row>
    <row r="511" spans="22:22" ht="15.75" customHeight="1">
      <c r="V511" s="399"/>
    </row>
    <row r="512" spans="22:22" ht="15.75" customHeight="1">
      <c r="V512" s="399"/>
    </row>
    <row r="513" spans="22:22" ht="15.75" customHeight="1">
      <c r="V513" s="399"/>
    </row>
    <row r="514" spans="22:22" ht="15.75" customHeight="1">
      <c r="V514" s="399"/>
    </row>
    <row r="515" spans="22:22" ht="15.75" customHeight="1">
      <c r="V515" s="399"/>
    </row>
    <row r="516" spans="22:22" ht="15.75" customHeight="1">
      <c r="V516" s="399"/>
    </row>
    <row r="517" spans="22:22" ht="15.75" customHeight="1">
      <c r="V517" s="399"/>
    </row>
    <row r="518" spans="22:22" ht="15.75" customHeight="1">
      <c r="V518" s="399"/>
    </row>
    <row r="519" spans="22:22" ht="15.75" customHeight="1">
      <c r="V519" s="399"/>
    </row>
    <row r="520" spans="22:22" ht="15.75" customHeight="1">
      <c r="V520" s="399"/>
    </row>
    <row r="521" spans="22:22" ht="15.75" customHeight="1">
      <c r="V521" s="399"/>
    </row>
    <row r="522" spans="22:22" ht="15.75" customHeight="1">
      <c r="V522" s="399"/>
    </row>
    <row r="523" spans="22:22" ht="15.75" customHeight="1">
      <c r="V523" s="399"/>
    </row>
    <row r="524" spans="22:22" ht="15.75" customHeight="1">
      <c r="V524" s="399"/>
    </row>
    <row r="525" spans="22:22" ht="15.75" customHeight="1">
      <c r="V525" s="399"/>
    </row>
    <row r="526" spans="22:22" ht="15.75" customHeight="1">
      <c r="V526" s="399"/>
    </row>
    <row r="527" spans="22:22" ht="15.75" customHeight="1">
      <c r="V527" s="399"/>
    </row>
    <row r="528" spans="22:22" ht="15.75" customHeight="1">
      <c r="V528" s="399"/>
    </row>
    <row r="529" spans="22:22" ht="15.75" customHeight="1">
      <c r="V529" s="399"/>
    </row>
    <row r="530" spans="22:22" ht="15.75" customHeight="1">
      <c r="V530" s="399"/>
    </row>
    <row r="531" spans="22:22" ht="15.75" customHeight="1">
      <c r="V531" s="399"/>
    </row>
    <row r="532" spans="22:22" ht="15.75" customHeight="1">
      <c r="V532" s="399"/>
    </row>
    <row r="533" spans="22:22" ht="15.75" customHeight="1">
      <c r="V533" s="399"/>
    </row>
    <row r="534" spans="22:22" ht="15.75" customHeight="1">
      <c r="V534" s="399"/>
    </row>
    <row r="535" spans="22:22" ht="15.75" customHeight="1">
      <c r="V535" s="399"/>
    </row>
    <row r="536" spans="22:22" ht="15.75" customHeight="1">
      <c r="V536" s="399"/>
    </row>
    <row r="537" spans="22:22" ht="15.75" customHeight="1">
      <c r="V537" s="399"/>
    </row>
    <row r="538" spans="22:22" ht="15.75" customHeight="1">
      <c r="V538" s="399"/>
    </row>
    <row r="539" spans="22:22" ht="15.75" customHeight="1">
      <c r="V539" s="399"/>
    </row>
    <row r="540" spans="22:22" ht="15.75" customHeight="1">
      <c r="V540" s="399"/>
    </row>
    <row r="541" spans="22:22" ht="15.75" customHeight="1">
      <c r="V541" s="399"/>
    </row>
    <row r="542" spans="22:22" ht="15.75" customHeight="1">
      <c r="V542" s="399"/>
    </row>
    <row r="543" spans="22:22" ht="15.75" customHeight="1">
      <c r="V543" s="399"/>
    </row>
    <row r="544" spans="22:22" ht="15.75" customHeight="1">
      <c r="V544" s="399"/>
    </row>
    <row r="545" spans="22:22" ht="15.75" customHeight="1">
      <c r="V545" s="399"/>
    </row>
    <row r="546" spans="22:22" ht="15.75" customHeight="1">
      <c r="V546" s="399"/>
    </row>
    <row r="547" spans="22:22" ht="15.75" customHeight="1">
      <c r="V547" s="399"/>
    </row>
    <row r="548" spans="22:22" ht="15.75" customHeight="1">
      <c r="V548" s="399"/>
    </row>
    <row r="549" spans="22:22" ht="15.75" customHeight="1">
      <c r="V549" s="399"/>
    </row>
    <row r="550" spans="22:22" ht="15.75" customHeight="1">
      <c r="V550" s="399"/>
    </row>
    <row r="551" spans="22:22" ht="15.75" customHeight="1">
      <c r="V551" s="399"/>
    </row>
    <row r="552" spans="22:22" ht="15.75" customHeight="1">
      <c r="V552" s="399"/>
    </row>
    <row r="553" spans="22:22" ht="15.75" customHeight="1">
      <c r="V553" s="399"/>
    </row>
    <row r="554" spans="22:22" ht="15.75" customHeight="1">
      <c r="V554" s="399"/>
    </row>
    <row r="555" spans="22:22" ht="15.75" customHeight="1">
      <c r="V555" s="399"/>
    </row>
    <row r="556" spans="22:22" ht="15.75" customHeight="1">
      <c r="V556" s="399"/>
    </row>
    <row r="557" spans="22:22" ht="15.75" customHeight="1">
      <c r="V557" s="399"/>
    </row>
    <row r="558" spans="22:22" ht="15.75" customHeight="1">
      <c r="V558" s="399"/>
    </row>
    <row r="559" spans="22:22" ht="15.75" customHeight="1">
      <c r="V559" s="399"/>
    </row>
    <row r="560" spans="22:22" ht="15.75" customHeight="1">
      <c r="V560" s="399"/>
    </row>
    <row r="561" spans="22:22" ht="15.75" customHeight="1">
      <c r="V561" s="399"/>
    </row>
    <row r="562" spans="22:22" ht="15.75" customHeight="1">
      <c r="V562" s="399"/>
    </row>
    <row r="563" spans="22:22" ht="15.75" customHeight="1">
      <c r="V563" s="399"/>
    </row>
    <row r="564" spans="22:22" ht="15.75" customHeight="1">
      <c r="V564" s="399"/>
    </row>
    <row r="565" spans="22:22" ht="15.75" customHeight="1">
      <c r="V565" s="399"/>
    </row>
    <row r="566" spans="22:22" ht="15.75" customHeight="1">
      <c r="V566" s="399"/>
    </row>
    <row r="567" spans="22:22" ht="15.75" customHeight="1">
      <c r="V567" s="399"/>
    </row>
    <row r="568" spans="22:22" ht="15.75" customHeight="1">
      <c r="V568" s="399"/>
    </row>
    <row r="569" spans="22:22" ht="15.75" customHeight="1">
      <c r="V569" s="399"/>
    </row>
    <row r="570" spans="22:22" ht="15.75" customHeight="1">
      <c r="V570" s="399"/>
    </row>
    <row r="571" spans="22:22" ht="15.75" customHeight="1">
      <c r="V571" s="399"/>
    </row>
    <row r="572" spans="22:22" ht="15.75" customHeight="1">
      <c r="V572" s="399"/>
    </row>
    <row r="573" spans="22:22" ht="15.75" customHeight="1">
      <c r="V573" s="399"/>
    </row>
    <row r="574" spans="22:22" ht="15.75" customHeight="1">
      <c r="V574" s="399"/>
    </row>
    <row r="575" spans="22:22" ht="15.75" customHeight="1">
      <c r="V575" s="399"/>
    </row>
    <row r="576" spans="22:22" ht="15.75" customHeight="1">
      <c r="V576" s="399"/>
    </row>
    <row r="577" spans="22:22" ht="15.75" customHeight="1">
      <c r="V577" s="399"/>
    </row>
    <row r="578" spans="22:22" ht="15.75" customHeight="1">
      <c r="V578" s="399"/>
    </row>
    <row r="579" spans="22:22" ht="15.75" customHeight="1">
      <c r="V579" s="399"/>
    </row>
    <row r="580" spans="22:22" ht="15.75" customHeight="1">
      <c r="V580" s="399"/>
    </row>
    <row r="581" spans="22:22" ht="15.75" customHeight="1">
      <c r="V581" s="399"/>
    </row>
    <row r="582" spans="22:22" ht="15.75" customHeight="1">
      <c r="V582" s="399"/>
    </row>
    <row r="583" spans="22:22" ht="15.75" customHeight="1">
      <c r="V583" s="399"/>
    </row>
    <row r="584" spans="22:22" ht="15.75" customHeight="1">
      <c r="V584" s="399"/>
    </row>
    <row r="585" spans="22:22" ht="15.75" customHeight="1">
      <c r="V585" s="399"/>
    </row>
    <row r="586" spans="22:22" ht="15.75" customHeight="1">
      <c r="V586" s="399"/>
    </row>
    <row r="587" spans="22:22" ht="15.75" customHeight="1">
      <c r="V587" s="399"/>
    </row>
    <row r="588" spans="22:22" ht="15.75" customHeight="1">
      <c r="V588" s="399"/>
    </row>
    <row r="589" spans="22:22" ht="15.75" customHeight="1">
      <c r="V589" s="399"/>
    </row>
    <row r="590" spans="22:22" ht="15.75" customHeight="1">
      <c r="V590" s="399"/>
    </row>
    <row r="591" spans="22:22" ht="15.75" customHeight="1">
      <c r="V591" s="399"/>
    </row>
    <row r="592" spans="22:22" ht="15.75" customHeight="1">
      <c r="V592" s="399"/>
    </row>
    <row r="593" spans="22:22" ht="15.75" customHeight="1">
      <c r="V593" s="399"/>
    </row>
    <row r="594" spans="22:22" ht="15.75" customHeight="1">
      <c r="V594" s="399"/>
    </row>
    <row r="595" spans="22:22" ht="15.75" customHeight="1">
      <c r="V595" s="399"/>
    </row>
    <row r="596" spans="22:22" ht="15.75" customHeight="1">
      <c r="V596" s="399"/>
    </row>
    <row r="597" spans="22:22" ht="15.75" customHeight="1">
      <c r="V597" s="399"/>
    </row>
    <row r="598" spans="22:22" ht="15.75" customHeight="1">
      <c r="V598" s="399"/>
    </row>
    <row r="599" spans="22:22" ht="15.75" customHeight="1">
      <c r="V599" s="399"/>
    </row>
    <row r="600" spans="22:22" ht="15.75" customHeight="1">
      <c r="V600" s="399"/>
    </row>
    <row r="601" spans="22:22" ht="15.75" customHeight="1">
      <c r="V601" s="399"/>
    </row>
    <row r="602" spans="22:22" ht="15.75" customHeight="1">
      <c r="V602" s="399"/>
    </row>
    <row r="603" spans="22:22" ht="15.75" customHeight="1">
      <c r="V603" s="399"/>
    </row>
    <row r="604" spans="22:22" ht="15.75" customHeight="1">
      <c r="V604" s="399"/>
    </row>
    <row r="605" spans="22:22" ht="15.75" customHeight="1">
      <c r="V605" s="399"/>
    </row>
    <row r="606" spans="22:22" ht="15.75" customHeight="1">
      <c r="V606" s="399"/>
    </row>
    <row r="607" spans="22:22" ht="15.75" customHeight="1">
      <c r="V607" s="399"/>
    </row>
    <row r="608" spans="22:22" ht="15.75" customHeight="1">
      <c r="V608" s="399"/>
    </row>
    <row r="609" spans="22:22" ht="15.75" customHeight="1">
      <c r="V609" s="399"/>
    </row>
    <row r="610" spans="22:22" ht="15.75" customHeight="1">
      <c r="V610" s="399"/>
    </row>
    <row r="611" spans="22:22" ht="15.75" customHeight="1">
      <c r="V611" s="399"/>
    </row>
    <row r="612" spans="22:22" ht="15.75" customHeight="1">
      <c r="V612" s="399"/>
    </row>
    <row r="613" spans="22:22" ht="15.75" customHeight="1">
      <c r="V613" s="399"/>
    </row>
    <row r="614" spans="22:22" ht="15.75" customHeight="1">
      <c r="V614" s="399"/>
    </row>
    <row r="615" spans="22:22" ht="15.75" customHeight="1">
      <c r="V615" s="399"/>
    </row>
    <row r="616" spans="22:22" ht="15.75" customHeight="1">
      <c r="V616" s="399"/>
    </row>
    <row r="617" spans="22:22" ht="15.75" customHeight="1">
      <c r="V617" s="399"/>
    </row>
    <row r="618" spans="22:22" ht="15.75" customHeight="1">
      <c r="V618" s="399"/>
    </row>
    <row r="619" spans="22:22" ht="15.75" customHeight="1">
      <c r="V619" s="399"/>
    </row>
    <row r="620" spans="22:22" ht="15.75" customHeight="1">
      <c r="V620" s="399"/>
    </row>
    <row r="621" spans="22:22" ht="15.75" customHeight="1">
      <c r="V621" s="399"/>
    </row>
    <row r="622" spans="22:22" ht="15.75" customHeight="1">
      <c r="V622" s="399"/>
    </row>
    <row r="623" spans="22:22" ht="15.75" customHeight="1">
      <c r="V623" s="399"/>
    </row>
    <row r="624" spans="22:22" ht="15.75" customHeight="1">
      <c r="V624" s="399"/>
    </row>
    <row r="625" spans="22:22" ht="15.75" customHeight="1">
      <c r="V625" s="399"/>
    </row>
    <row r="626" spans="22:22" ht="15.75" customHeight="1">
      <c r="V626" s="399"/>
    </row>
    <row r="627" spans="22:22" ht="15.75" customHeight="1">
      <c r="V627" s="399"/>
    </row>
    <row r="628" spans="22:22" ht="15.75" customHeight="1">
      <c r="V628" s="399"/>
    </row>
    <row r="629" spans="22:22" ht="15.75" customHeight="1">
      <c r="V629" s="399"/>
    </row>
    <row r="630" spans="22:22" ht="15.75" customHeight="1">
      <c r="V630" s="399"/>
    </row>
    <row r="631" spans="22:22" ht="15.75" customHeight="1">
      <c r="V631" s="399"/>
    </row>
    <row r="632" spans="22:22" ht="15.75" customHeight="1">
      <c r="V632" s="399"/>
    </row>
    <row r="633" spans="22:22" ht="15.75" customHeight="1">
      <c r="V633" s="399"/>
    </row>
    <row r="634" spans="22:22" ht="15.75" customHeight="1">
      <c r="V634" s="399"/>
    </row>
    <row r="635" spans="22:22" ht="15.75" customHeight="1">
      <c r="V635" s="399"/>
    </row>
    <row r="636" spans="22:22" ht="15.75" customHeight="1">
      <c r="V636" s="399"/>
    </row>
    <row r="637" spans="22:22" ht="15.75" customHeight="1">
      <c r="V637" s="399"/>
    </row>
    <row r="638" spans="22:22" ht="15.75" customHeight="1">
      <c r="V638" s="399"/>
    </row>
    <row r="639" spans="22:22" ht="15.75" customHeight="1">
      <c r="V639" s="399"/>
    </row>
    <row r="640" spans="22:22" ht="15.75" customHeight="1">
      <c r="V640" s="399"/>
    </row>
    <row r="641" spans="22:22" ht="15.75" customHeight="1">
      <c r="V641" s="399"/>
    </row>
    <row r="642" spans="22:22" ht="15.75" customHeight="1">
      <c r="V642" s="399"/>
    </row>
    <row r="643" spans="22:22" ht="15.75" customHeight="1">
      <c r="V643" s="399"/>
    </row>
    <row r="644" spans="22:22" ht="15.75" customHeight="1">
      <c r="V644" s="399"/>
    </row>
    <row r="645" spans="22:22" ht="15.75" customHeight="1">
      <c r="V645" s="399"/>
    </row>
    <row r="646" spans="22:22" ht="15.75" customHeight="1">
      <c r="V646" s="399"/>
    </row>
    <row r="647" spans="22:22" ht="15.75" customHeight="1">
      <c r="V647" s="399"/>
    </row>
    <row r="648" spans="22:22" ht="15.75" customHeight="1">
      <c r="V648" s="399"/>
    </row>
    <row r="649" spans="22:22" ht="15.75" customHeight="1">
      <c r="V649" s="399"/>
    </row>
    <row r="650" spans="22:22" ht="15.75" customHeight="1">
      <c r="V650" s="399"/>
    </row>
    <row r="651" spans="22:22" ht="15.75" customHeight="1">
      <c r="V651" s="399"/>
    </row>
    <row r="652" spans="22:22" ht="15.75" customHeight="1">
      <c r="V652" s="399"/>
    </row>
    <row r="653" spans="22:22" ht="15.75" customHeight="1">
      <c r="V653" s="399"/>
    </row>
    <row r="654" spans="22:22" ht="15.75" customHeight="1">
      <c r="V654" s="399"/>
    </row>
    <row r="655" spans="22:22" ht="15.75" customHeight="1">
      <c r="V655" s="399"/>
    </row>
    <row r="656" spans="22:22" ht="15.75" customHeight="1">
      <c r="V656" s="399"/>
    </row>
    <row r="657" spans="22:22" ht="15.75" customHeight="1">
      <c r="V657" s="399"/>
    </row>
    <row r="658" spans="22:22" ht="15.75" customHeight="1">
      <c r="V658" s="399"/>
    </row>
    <row r="659" spans="22:22" ht="15.75" customHeight="1">
      <c r="V659" s="399"/>
    </row>
    <row r="660" spans="22:22" ht="15.75" customHeight="1">
      <c r="V660" s="399"/>
    </row>
    <row r="661" spans="22:22" ht="15.75" customHeight="1">
      <c r="V661" s="399"/>
    </row>
    <row r="662" spans="22:22" ht="15.75" customHeight="1">
      <c r="V662" s="399"/>
    </row>
    <row r="663" spans="22:22" ht="15.75" customHeight="1">
      <c r="V663" s="399"/>
    </row>
    <row r="664" spans="22:22" ht="15.75" customHeight="1">
      <c r="V664" s="399"/>
    </row>
    <row r="665" spans="22:22" ht="15.75" customHeight="1">
      <c r="V665" s="399"/>
    </row>
    <row r="666" spans="22:22" ht="15.75" customHeight="1">
      <c r="V666" s="399"/>
    </row>
    <row r="667" spans="22:22" ht="15.75" customHeight="1">
      <c r="V667" s="399"/>
    </row>
    <row r="668" spans="22:22" ht="15.75" customHeight="1">
      <c r="V668" s="399"/>
    </row>
    <row r="669" spans="22:22" ht="15.75" customHeight="1">
      <c r="V669" s="399"/>
    </row>
    <row r="670" spans="22:22" ht="15.75" customHeight="1">
      <c r="V670" s="399"/>
    </row>
    <row r="671" spans="22:22" ht="15.75" customHeight="1">
      <c r="V671" s="399"/>
    </row>
    <row r="672" spans="22:22" ht="15.75" customHeight="1">
      <c r="V672" s="399"/>
    </row>
    <row r="673" spans="22:22" ht="15.75" customHeight="1">
      <c r="V673" s="399"/>
    </row>
    <row r="674" spans="22:22" ht="15.75" customHeight="1">
      <c r="V674" s="399"/>
    </row>
    <row r="675" spans="22:22" ht="15.75" customHeight="1">
      <c r="V675" s="399"/>
    </row>
    <row r="676" spans="22:22" ht="15.75" customHeight="1">
      <c r="V676" s="399"/>
    </row>
    <row r="677" spans="22:22" ht="15.75" customHeight="1">
      <c r="V677" s="399"/>
    </row>
    <row r="678" spans="22:22" ht="15.75" customHeight="1">
      <c r="V678" s="399"/>
    </row>
    <row r="679" spans="22:22" ht="15.75" customHeight="1">
      <c r="V679" s="399"/>
    </row>
    <row r="680" spans="22:22" ht="15.75" customHeight="1">
      <c r="V680" s="399"/>
    </row>
    <row r="681" spans="22:22" ht="15.75" customHeight="1">
      <c r="V681" s="399"/>
    </row>
    <row r="682" spans="22:22" ht="15.75" customHeight="1">
      <c r="V682" s="399"/>
    </row>
    <row r="683" spans="22:22" ht="15.75" customHeight="1">
      <c r="V683" s="399"/>
    </row>
    <row r="684" spans="22:22" ht="15.75" customHeight="1">
      <c r="V684" s="399"/>
    </row>
    <row r="685" spans="22:22" ht="15.75" customHeight="1">
      <c r="V685" s="399"/>
    </row>
    <row r="686" spans="22:22" ht="15.75" customHeight="1">
      <c r="V686" s="399"/>
    </row>
    <row r="687" spans="22:22" ht="15.75" customHeight="1">
      <c r="V687" s="399"/>
    </row>
    <row r="688" spans="22:22" ht="15.75" customHeight="1">
      <c r="V688" s="399"/>
    </row>
    <row r="689" spans="22:22" ht="15.75" customHeight="1">
      <c r="V689" s="399"/>
    </row>
    <row r="690" spans="22:22" ht="15.75" customHeight="1">
      <c r="V690" s="399"/>
    </row>
    <row r="691" spans="22:22" ht="15.75" customHeight="1">
      <c r="V691" s="399"/>
    </row>
    <row r="692" spans="22:22" ht="15.75" customHeight="1">
      <c r="V692" s="399"/>
    </row>
    <row r="693" spans="22:22" ht="15.75" customHeight="1">
      <c r="V693" s="399"/>
    </row>
    <row r="694" spans="22:22" ht="15.75" customHeight="1">
      <c r="V694" s="399"/>
    </row>
    <row r="695" spans="22:22" ht="15.75" customHeight="1">
      <c r="V695" s="399"/>
    </row>
    <row r="696" spans="22:22" ht="15.75" customHeight="1">
      <c r="V696" s="399"/>
    </row>
    <row r="697" spans="22:22" ht="15.75" customHeight="1">
      <c r="V697" s="399"/>
    </row>
    <row r="698" spans="22:22" ht="15.75" customHeight="1">
      <c r="V698" s="399"/>
    </row>
    <row r="699" spans="22:22" ht="15.75" customHeight="1">
      <c r="V699" s="399"/>
    </row>
    <row r="700" spans="22:22" ht="15.75" customHeight="1">
      <c r="V700" s="399"/>
    </row>
    <row r="701" spans="22:22" ht="15.75" customHeight="1">
      <c r="V701" s="399"/>
    </row>
    <row r="702" spans="22:22" ht="15.75" customHeight="1">
      <c r="V702" s="399"/>
    </row>
    <row r="703" spans="22:22" ht="15.75" customHeight="1">
      <c r="V703" s="399"/>
    </row>
    <row r="704" spans="22:22" ht="15.75" customHeight="1">
      <c r="V704" s="399"/>
    </row>
    <row r="705" spans="22:22" ht="15.75" customHeight="1">
      <c r="V705" s="399"/>
    </row>
    <row r="706" spans="22:22" ht="15.75" customHeight="1">
      <c r="V706" s="399"/>
    </row>
    <row r="707" spans="22:22" ht="15.75" customHeight="1">
      <c r="V707" s="399"/>
    </row>
    <row r="708" spans="22:22" ht="15.75" customHeight="1">
      <c r="V708" s="399"/>
    </row>
    <row r="709" spans="22:22" ht="15.75" customHeight="1">
      <c r="V709" s="399"/>
    </row>
    <row r="710" spans="22:22" ht="15.75" customHeight="1">
      <c r="V710" s="399"/>
    </row>
    <row r="711" spans="22:22" ht="15.75" customHeight="1">
      <c r="V711" s="399"/>
    </row>
    <row r="712" spans="22:22" ht="15.75" customHeight="1">
      <c r="V712" s="399"/>
    </row>
    <row r="713" spans="22:22" ht="15.75" customHeight="1">
      <c r="V713" s="399"/>
    </row>
    <row r="714" spans="22:22" ht="15.75" customHeight="1">
      <c r="V714" s="399"/>
    </row>
    <row r="715" spans="22:22" ht="15.75" customHeight="1">
      <c r="V715" s="399"/>
    </row>
    <row r="716" spans="22:22" ht="15.75" customHeight="1">
      <c r="V716" s="399"/>
    </row>
    <row r="717" spans="22:22" ht="15.75" customHeight="1">
      <c r="V717" s="399"/>
    </row>
    <row r="718" spans="22:22" ht="15.75" customHeight="1">
      <c r="V718" s="399"/>
    </row>
    <row r="719" spans="22:22" ht="15.75" customHeight="1">
      <c r="V719" s="399"/>
    </row>
    <row r="720" spans="22:22" ht="15.75" customHeight="1">
      <c r="V720" s="399"/>
    </row>
    <row r="721" spans="22:22" ht="15.75" customHeight="1">
      <c r="V721" s="399"/>
    </row>
    <row r="722" spans="22:22" ht="15.75" customHeight="1">
      <c r="V722" s="399"/>
    </row>
    <row r="723" spans="22:22" ht="15.75" customHeight="1">
      <c r="V723" s="399"/>
    </row>
    <row r="724" spans="22:22" ht="15.75" customHeight="1">
      <c r="V724" s="399"/>
    </row>
    <row r="725" spans="22:22" ht="15.75" customHeight="1">
      <c r="V725" s="399"/>
    </row>
    <row r="726" spans="22:22" ht="15.75" customHeight="1">
      <c r="V726" s="399"/>
    </row>
    <row r="727" spans="22:22" ht="15.75" customHeight="1">
      <c r="V727" s="399"/>
    </row>
    <row r="728" spans="22:22" ht="15.75" customHeight="1">
      <c r="V728" s="399"/>
    </row>
    <row r="729" spans="22:22" ht="15.75" customHeight="1">
      <c r="V729" s="399"/>
    </row>
    <row r="730" spans="22:22" ht="15.75" customHeight="1">
      <c r="V730" s="399"/>
    </row>
    <row r="731" spans="22:22" ht="15.75" customHeight="1">
      <c r="V731" s="399"/>
    </row>
    <row r="732" spans="22:22" ht="15.75" customHeight="1">
      <c r="V732" s="399"/>
    </row>
    <row r="733" spans="22:22" ht="15.75" customHeight="1">
      <c r="V733" s="399"/>
    </row>
    <row r="734" spans="22:22" ht="15.75" customHeight="1">
      <c r="V734" s="399"/>
    </row>
    <row r="735" spans="22:22" ht="15.75" customHeight="1">
      <c r="V735" s="399"/>
    </row>
    <row r="736" spans="22:22" ht="15.75" customHeight="1">
      <c r="V736" s="399"/>
    </row>
    <row r="737" spans="22:22" ht="15.75" customHeight="1">
      <c r="V737" s="399"/>
    </row>
    <row r="738" spans="22:22" ht="15.75" customHeight="1">
      <c r="V738" s="399"/>
    </row>
    <row r="739" spans="22:22" ht="15.75" customHeight="1">
      <c r="V739" s="399"/>
    </row>
    <row r="740" spans="22:22" ht="15.75" customHeight="1">
      <c r="V740" s="399"/>
    </row>
    <row r="741" spans="22:22" ht="15.75" customHeight="1">
      <c r="V741" s="399"/>
    </row>
    <row r="742" spans="22:22" ht="15.75" customHeight="1">
      <c r="V742" s="399"/>
    </row>
    <row r="743" spans="22:22" ht="15.75" customHeight="1">
      <c r="V743" s="399"/>
    </row>
    <row r="744" spans="22:22" ht="15.75" customHeight="1">
      <c r="V744" s="399"/>
    </row>
    <row r="745" spans="22:22" ht="15.75" customHeight="1">
      <c r="V745" s="399"/>
    </row>
    <row r="746" spans="22:22" ht="15.75" customHeight="1">
      <c r="V746" s="399"/>
    </row>
    <row r="747" spans="22:22" ht="15.75" customHeight="1">
      <c r="V747" s="399"/>
    </row>
    <row r="748" spans="22:22" ht="15.75" customHeight="1">
      <c r="V748" s="399"/>
    </row>
    <row r="749" spans="22:22" ht="15.75" customHeight="1">
      <c r="V749" s="399"/>
    </row>
    <row r="750" spans="22:22" ht="15.75" customHeight="1">
      <c r="V750" s="399"/>
    </row>
    <row r="751" spans="22:22" ht="15.75" customHeight="1">
      <c r="V751" s="399"/>
    </row>
    <row r="752" spans="22:22" ht="15.75" customHeight="1">
      <c r="V752" s="399"/>
    </row>
    <row r="753" spans="22:22" ht="15.75" customHeight="1">
      <c r="V753" s="399"/>
    </row>
    <row r="754" spans="22:22" ht="15.75" customHeight="1">
      <c r="V754" s="399"/>
    </row>
    <row r="755" spans="22:22" ht="15.75" customHeight="1">
      <c r="V755" s="399"/>
    </row>
    <row r="756" spans="22:22" ht="15.75" customHeight="1">
      <c r="V756" s="399"/>
    </row>
    <row r="757" spans="22:22" ht="15.75" customHeight="1">
      <c r="V757" s="399"/>
    </row>
    <row r="758" spans="22:22" ht="15.75" customHeight="1">
      <c r="V758" s="399"/>
    </row>
    <row r="759" spans="22:22" ht="15.75" customHeight="1">
      <c r="V759" s="399"/>
    </row>
    <row r="760" spans="22:22" ht="15.75" customHeight="1">
      <c r="V760" s="399"/>
    </row>
    <row r="761" spans="22:22" ht="15.75" customHeight="1">
      <c r="V761" s="399"/>
    </row>
    <row r="762" spans="22:22" ht="15.75" customHeight="1">
      <c r="V762" s="399"/>
    </row>
    <row r="763" spans="22:22" ht="15.75" customHeight="1">
      <c r="V763" s="399"/>
    </row>
    <row r="764" spans="22:22" ht="15.75" customHeight="1">
      <c r="V764" s="399"/>
    </row>
    <row r="765" spans="22:22" ht="15.75" customHeight="1">
      <c r="V765" s="399"/>
    </row>
    <row r="766" spans="22:22" ht="15.75" customHeight="1">
      <c r="V766" s="399"/>
    </row>
    <row r="767" spans="22:22" ht="15.75" customHeight="1">
      <c r="V767" s="399"/>
    </row>
    <row r="768" spans="22:22" ht="15.75" customHeight="1">
      <c r="V768" s="399"/>
    </row>
    <row r="769" spans="22:22" ht="15.75" customHeight="1">
      <c r="V769" s="399"/>
    </row>
    <row r="770" spans="22:22" ht="15.75" customHeight="1">
      <c r="V770" s="399"/>
    </row>
    <row r="771" spans="22:22" ht="15.75" customHeight="1">
      <c r="V771" s="399"/>
    </row>
    <row r="772" spans="22:22" ht="15.75" customHeight="1">
      <c r="V772" s="399"/>
    </row>
    <row r="773" spans="22:22" ht="15.75" customHeight="1">
      <c r="V773" s="399"/>
    </row>
    <row r="774" spans="22:22" ht="15.75" customHeight="1">
      <c r="V774" s="399"/>
    </row>
    <row r="775" spans="22:22" ht="15.75" customHeight="1">
      <c r="V775" s="399"/>
    </row>
    <row r="776" spans="22:22" ht="15.75" customHeight="1">
      <c r="V776" s="399"/>
    </row>
    <row r="777" spans="22:22" ht="15.75" customHeight="1">
      <c r="V777" s="399"/>
    </row>
    <row r="778" spans="22:22" ht="15.75" customHeight="1">
      <c r="V778" s="399"/>
    </row>
    <row r="779" spans="22:22" ht="15.75" customHeight="1">
      <c r="V779" s="399"/>
    </row>
    <row r="780" spans="22:22" ht="15.75" customHeight="1">
      <c r="V780" s="399"/>
    </row>
    <row r="781" spans="22:22" ht="15.75" customHeight="1">
      <c r="V781" s="399"/>
    </row>
    <row r="782" spans="22:22" ht="15.75" customHeight="1">
      <c r="V782" s="399"/>
    </row>
    <row r="783" spans="22:22" ht="15.75" customHeight="1">
      <c r="V783" s="399"/>
    </row>
    <row r="784" spans="22:22" ht="15.75" customHeight="1">
      <c r="V784" s="399"/>
    </row>
    <row r="785" spans="22:22" ht="15.75" customHeight="1">
      <c r="V785" s="399"/>
    </row>
    <row r="786" spans="22:22" ht="15.75" customHeight="1">
      <c r="V786" s="399"/>
    </row>
    <row r="787" spans="22:22" ht="15.75" customHeight="1">
      <c r="V787" s="399"/>
    </row>
    <row r="788" spans="22:22" ht="15.75" customHeight="1">
      <c r="V788" s="399"/>
    </row>
    <row r="789" spans="22:22" ht="15.75" customHeight="1">
      <c r="V789" s="399"/>
    </row>
    <row r="790" spans="22:22" ht="15.75" customHeight="1">
      <c r="V790" s="399"/>
    </row>
    <row r="791" spans="22:22" ht="15.75" customHeight="1">
      <c r="V791" s="399"/>
    </row>
    <row r="792" spans="22:22" ht="15.75" customHeight="1">
      <c r="V792" s="399"/>
    </row>
    <row r="793" spans="22:22" ht="15.75" customHeight="1">
      <c r="V793" s="399"/>
    </row>
    <row r="794" spans="22:22" ht="15.75" customHeight="1">
      <c r="V794" s="399"/>
    </row>
    <row r="795" spans="22:22" ht="15.75" customHeight="1">
      <c r="V795" s="399"/>
    </row>
    <row r="796" spans="22:22" ht="15.75" customHeight="1">
      <c r="V796" s="399"/>
    </row>
    <row r="797" spans="22:22" ht="15.75" customHeight="1">
      <c r="V797" s="399"/>
    </row>
    <row r="798" spans="22:22" ht="15.75" customHeight="1">
      <c r="V798" s="399"/>
    </row>
    <row r="799" spans="22:22" ht="15.75" customHeight="1">
      <c r="V799" s="399"/>
    </row>
    <row r="800" spans="22:22" ht="15.75" customHeight="1">
      <c r="V800" s="399"/>
    </row>
    <row r="801" spans="22:22" ht="15.75" customHeight="1">
      <c r="V801" s="399"/>
    </row>
    <row r="802" spans="22:22" ht="15.75" customHeight="1">
      <c r="V802" s="399"/>
    </row>
    <row r="803" spans="22:22" ht="15.75" customHeight="1">
      <c r="V803" s="399"/>
    </row>
    <row r="804" spans="22:22" ht="15.75" customHeight="1">
      <c r="V804" s="399"/>
    </row>
    <row r="805" spans="22:22" ht="15.75" customHeight="1">
      <c r="V805" s="399"/>
    </row>
    <row r="806" spans="22:22" ht="15.75" customHeight="1">
      <c r="V806" s="399"/>
    </row>
    <row r="807" spans="22:22" ht="15.75" customHeight="1">
      <c r="V807" s="399"/>
    </row>
    <row r="808" spans="22:22" ht="15.75" customHeight="1">
      <c r="V808" s="399"/>
    </row>
    <row r="809" spans="22:22" ht="15.75" customHeight="1">
      <c r="V809" s="399"/>
    </row>
    <row r="810" spans="22:22" ht="15.75" customHeight="1">
      <c r="V810" s="399"/>
    </row>
    <row r="811" spans="22:22" ht="15.75" customHeight="1">
      <c r="V811" s="399"/>
    </row>
    <row r="812" spans="22:22" ht="15.75" customHeight="1">
      <c r="V812" s="399"/>
    </row>
    <row r="813" spans="22:22" ht="15.75" customHeight="1">
      <c r="V813" s="399"/>
    </row>
    <row r="814" spans="22:22" ht="15.75" customHeight="1">
      <c r="V814" s="399"/>
    </row>
    <row r="815" spans="22:22" ht="15.75" customHeight="1">
      <c r="V815" s="399"/>
    </row>
    <row r="816" spans="22:22" ht="15.75" customHeight="1">
      <c r="V816" s="399"/>
    </row>
    <row r="817" spans="22:22" ht="15.75" customHeight="1">
      <c r="V817" s="399"/>
    </row>
    <row r="818" spans="22:22" ht="15.75" customHeight="1">
      <c r="V818" s="399"/>
    </row>
    <row r="819" spans="22:22" ht="15.75" customHeight="1">
      <c r="V819" s="399"/>
    </row>
    <row r="820" spans="22:22" ht="15.75" customHeight="1">
      <c r="V820" s="399"/>
    </row>
    <row r="821" spans="22:22" ht="15.75" customHeight="1">
      <c r="V821" s="399"/>
    </row>
    <row r="822" spans="22:22" ht="15.75" customHeight="1">
      <c r="V822" s="399"/>
    </row>
    <row r="823" spans="22:22" ht="15.75" customHeight="1">
      <c r="V823" s="399"/>
    </row>
    <row r="824" spans="22:22" ht="15.75" customHeight="1">
      <c r="V824" s="399"/>
    </row>
    <row r="825" spans="22:22" ht="15.75" customHeight="1">
      <c r="V825" s="399"/>
    </row>
    <row r="826" spans="22:22" ht="15.75" customHeight="1">
      <c r="V826" s="399"/>
    </row>
    <row r="827" spans="22:22" ht="15.75" customHeight="1">
      <c r="V827" s="399"/>
    </row>
    <row r="828" spans="22:22" ht="15.75" customHeight="1">
      <c r="V828" s="399"/>
    </row>
    <row r="829" spans="22:22" ht="15.75" customHeight="1">
      <c r="V829" s="399"/>
    </row>
    <row r="830" spans="22:22" ht="15.75" customHeight="1">
      <c r="V830" s="399"/>
    </row>
    <row r="831" spans="22:22" ht="15.75" customHeight="1">
      <c r="V831" s="399"/>
    </row>
    <row r="832" spans="22:22" ht="15.75" customHeight="1">
      <c r="V832" s="399"/>
    </row>
    <row r="833" spans="22:22" ht="15.75" customHeight="1">
      <c r="V833" s="399"/>
    </row>
    <row r="834" spans="22:22" ht="15.75" customHeight="1">
      <c r="V834" s="399"/>
    </row>
    <row r="835" spans="22:22" ht="15.75" customHeight="1">
      <c r="V835" s="399"/>
    </row>
    <row r="836" spans="22:22" ht="15.75" customHeight="1">
      <c r="V836" s="399"/>
    </row>
    <row r="837" spans="22:22" ht="15.75" customHeight="1">
      <c r="V837" s="399"/>
    </row>
    <row r="838" spans="22:22" ht="15.75" customHeight="1">
      <c r="V838" s="399"/>
    </row>
    <row r="839" spans="22:22" ht="15.75" customHeight="1">
      <c r="V839" s="399"/>
    </row>
    <row r="840" spans="22:22" ht="15.75" customHeight="1">
      <c r="V840" s="399"/>
    </row>
    <row r="841" spans="22:22" ht="15.75" customHeight="1">
      <c r="V841" s="399"/>
    </row>
    <row r="842" spans="22:22" ht="15.75" customHeight="1">
      <c r="V842" s="399"/>
    </row>
    <row r="843" spans="22:22" ht="15.75" customHeight="1">
      <c r="V843" s="399"/>
    </row>
    <row r="844" spans="22:22" ht="15.75" customHeight="1">
      <c r="V844" s="399"/>
    </row>
    <row r="845" spans="22:22" ht="15.75" customHeight="1">
      <c r="V845" s="399"/>
    </row>
    <row r="846" spans="22:22" ht="15.75" customHeight="1">
      <c r="V846" s="399"/>
    </row>
    <row r="847" spans="22:22" ht="15.75" customHeight="1">
      <c r="V847" s="399"/>
    </row>
    <row r="848" spans="22:22" ht="15.75" customHeight="1">
      <c r="V848" s="399"/>
    </row>
    <row r="849" spans="22:22" ht="15.75" customHeight="1">
      <c r="V849" s="399"/>
    </row>
    <row r="850" spans="22:22" ht="15.75" customHeight="1">
      <c r="V850" s="399"/>
    </row>
    <row r="851" spans="22:22" ht="15.75" customHeight="1">
      <c r="V851" s="399"/>
    </row>
    <row r="852" spans="22:22" ht="15.75" customHeight="1">
      <c r="V852" s="399"/>
    </row>
    <row r="853" spans="22:22" ht="15.75" customHeight="1">
      <c r="V853" s="399"/>
    </row>
    <row r="854" spans="22:22" ht="15.75" customHeight="1">
      <c r="V854" s="399"/>
    </row>
    <row r="855" spans="22:22" ht="15.75" customHeight="1">
      <c r="V855" s="399"/>
    </row>
    <row r="856" spans="22:22" ht="15.75" customHeight="1">
      <c r="V856" s="399"/>
    </row>
    <row r="857" spans="22:22" ht="15.75" customHeight="1">
      <c r="V857" s="399"/>
    </row>
    <row r="858" spans="22:22" ht="15.75" customHeight="1">
      <c r="V858" s="399"/>
    </row>
    <row r="859" spans="22:22" ht="15.75" customHeight="1">
      <c r="V859" s="399"/>
    </row>
    <row r="860" spans="22:22" ht="15.75" customHeight="1">
      <c r="V860" s="399"/>
    </row>
    <row r="861" spans="22:22" ht="15.75" customHeight="1">
      <c r="V861" s="399"/>
    </row>
    <row r="862" spans="22:22" ht="15.75" customHeight="1">
      <c r="V862" s="399"/>
    </row>
    <row r="863" spans="22:22" ht="15.75" customHeight="1">
      <c r="V863" s="399"/>
    </row>
    <row r="864" spans="22:22" ht="15.75" customHeight="1">
      <c r="V864" s="399"/>
    </row>
    <row r="865" spans="22:22" ht="15.75" customHeight="1">
      <c r="V865" s="399"/>
    </row>
    <row r="866" spans="22:22" ht="15.75" customHeight="1">
      <c r="V866" s="399"/>
    </row>
    <row r="867" spans="22:22" ht="15.75" customHeight="1">
      <c r="V867" s="399"/>
    </row>
    <row r="868" spans="22:22" ht="15.75" customHeight="1">
      <c r="V868" s="399"/>
    </row>
    <row r="869" spans="22:22" ht="15.75" customHeight="1">
      <c r="V869" s="399"/>
    </row>
    <row r="870" spans="22:22" ht="15.75" customHeight="1">
      <c r="V870" s="399"/>
    </row>
    <row r="871" spans="22:22" ht="15.75" customHeight="1">
      <c r="V871" s="399"/>
    </row>
    <row r="872" spans="22:22" ht="15.75" customHeight="1">
      <c r="V872" s="399"/>
    </row>
    <row r="873" spans="22:22" ht="15.75" customHeight="1">
      <c r="V873" s="399"/>
    </row>
    <row r="874" spans="22:22" ht="15.75" customHeight="1">
      <c r="V874" s="399"/>
    </row>
    <row r="875" spans="22:22" ht="15.75" customHeight="1">
      <c r="V875" s="399"/>
    </row>
    <row r="876" spans="22:22" ht="15.75" customHeight="1">
      <c r="V876" s="399"/>
    </row>
    <row r="877" spans="22:22" ht="15.75" customHeight="1">
      <c r="V877" s="399"/>
    </row>
    <row r="878" spans="22:22" ht="15.75" customHeight="1">
      <c r="V878" s="399"/>
    </row>
    <row r="879" spans="22:22" ht="15.75" customHeight="1">
      <c r="V879" s="399"/>
    </row>
    <row r="880" spans="22:22" ht="15.75" customHeight="1">
      <c r="V880" s="399"/>
    </row>
    <row r="881" spans="22:22" ht="15.75" customHeight="1">
      <c r="V881" s="399"/>
    </row>
    <row r="882" spans="22:22" ht="15.75" customHeight="1">
      <c r="V882" s="399"/>
    </row>
    <row r="883" spans="22:22" ht="15.75" customHeight="1">
      <c r="V883" s="399"/>
    </row>
    <row r="884" spans="22:22" ht="15.75" customHeight="1">
      <c r="V884" s="399"/>
    </row>
    <row r="885" spans="22:22" ht="15.75" customHeight="1">
      <c r="V885" s="399"/>
    </row>
    <row r="886" spans="22:22" ht="15.75" customHeight="1">
      <c r="V886" s="399"/>
    </row>
    <row r="887" spans="22:22" ht="15.75" customHeight="1">
      <c r="V887" s="399"/>
    </row>
    <row r="888" spans="22:22" ht="15.75" customHeight="1">
      <c r="V888" s="399"/>
    </row>
    <row r="889" spans="22:22" ht="15.75" customHeight="1">
      <c r="V889" s="399"/>
    </row>
    <row r="890" spans="22:22" ht="15.75" customHeight="1">
      <c r="V890" s="399"/>
    </row>
    <row r="891" spans="22:22" ht="15.75" customHeight="1">
      <c r="V891" s="399"/>
    </row>
    <row r="892" spans="22:22" ht="15.75" customHeight="1">
      <c r="V892" s="399"/>
    </row>
    <row r="893" spans="22:22" ht="15.75" customHeight="1">
      <c r="V893" s="399"/>
    </row>
    <row r="894" spans="22:22" ht="15.75" customHeight="1">
      <c r="V894" s="399"/>
    </row>
    <row r="895" spans="22:22" ht="15.75" customHeight="1">
      <c r="V895" s="399"/>
    </row>
    <row r="896" spans="22:22" ht="15.75" customHeight="1">
      <c r="V896" s="399"/>
    </row>
    <row r="897" spans="22:22" ht="15.75" customHeight="1">
      <c r="V897" s="399"/>
    </row>
    <row r="898" spans="22:22" ht="15.75" customHeight="1">
      <c r="V898" s="399"/>
    </row>
    <row r="899" spans="22:22" ht="15.75" customHeight="1">
      <c r="V899" s="399"/>
    </row>
    <row r="900" spans="22:22" ht="15.75" customHeight="1">
      <c r="V900" s="399"/>
    </row>
    <row r="901" spans="22:22" ht="15.75" customHeight="1">
      <c r="V901" s="399"/>
    </row>
    <row r="902" spans="22:22" ht="15.75" customHeight="1">
      <c r="V902" s="399"/>
    </row>
    <row r="903" spans="22:22" ht="15.75" customHeight="1">
      <c r="V903" s="399"/>
    </row>
    <row r="904" spans="22:22" ht="15.75" customHeight="1">
      <c r="V904" s="399"/>
    </row>
    <row r="905" spans="22:22" ht="15.75" customHeight="1">
      <c r="V905" s="399"/>
    </row>
    <row r="906" spans="22:22" ht="15.75" customHeight="1">
      <c r="V906" s="399"/>
    </row>
    <row r="907" spans="22:22" ht="15.75" customHeight="1">
      <c r="V907" s="399"/>
    </row>
    <row r="908" spans="22:22" ht="15.75" customHeight="1">
      <c r="V908" s="399"/>
    </row>
    <row r="909" spans="22:22" ht="15.75" customHeight="1">
      <c r="V909" s="399"/>
    </row>
    <row r="910" spans="22:22" ht="15.75" customHeight="1">
      <c r="V910" s="399"/>
    </row>
    <row r="911" spans="22:22" ht="15.75" customHeight="1">
      <c r="V911" s="399"/>
    </row>
    <row r="912" spans="22:22" ht="15.75" customHeight="1">
      <c r="V912" s="399"/>
    </row>
    <row r="913" spans="22:22" ht="15.75" customHeight="1">
      <c r="V913" s="399"/>
    </row>
    <row r="914" spans="22:22" ht="15.75" customHeight="1">
      <c r="V914" s="399"/>
    </row>
    <row r="915" spans="22:22" ht="15.75" customHeight="1">
      <c r="V915" s="399"/>
    </row>
    <row r="916" spans="22:22" ht="15.75" customHeight="1">
      <c r="V916" s="399"/>
    </row>
    <row r="917" spans="22:22" ht="15.75" customHeight="1">
      <c r="V917" s="399"/>
    </row>
    <row r="918" spans="22:22" ht="15.75" customHeight="1">
      <c r="V918" s="399"/>
    </row>
    <row r="919" spans="22:22" ht="15.75" customHeight="1">
      <c r="V919" s="399"/>
    </row>
    <row r="920" spans="22:22" ht="15.75" customHeight="1">
      <c r="V920" s="399"/>
    </row>
    <row r="921" spans="22:22" ht="15.75" customHeight="1">
      <c r="V921" s="399"/>
    </row>
    <row r="922" spans="22:22" ht="15.75" customHeight="1">
      <c r="V922" s="399"/>
    </row>
    <row r="923" spans="22:22" ht="15.75" customHeight="1">
      <c r="V923" s="399"/>
    </row>
    <row r="924" spans="22:22" ht="15.75" customHeight="1">
      <c r="V924" s="399"/>
    </row>
    <row r="925" spans="22:22" ht="15.75" customHeight="1">
      <c r="V925" s="399"/>
    </row>
    <row r="926" spans="22:22" ht="15.75" customHeight="1">
      <c r="V926" s="399"/>
    </row>
    <row r="927" spans="22:22" ht="15.75" customHeight="1">
      <c r="V927" s="399"/>
    </row>
    <row r="928" spans="22:22" ht="15.75" customHeight="1">
      <c r="V928" s="399"/>
    </row>
    <row r="929" spans="22:22" ht="15.75" customHeight="1">
      <c r="V929" s="399"/>
    </row>
    <row r="930" spans="22:22" ht="15.75" customHeight="1">
      <c r="V930" s="399"/>
    </row>
    <row r="931" spans="22:22" ht="15.75" customHeight="1">
      <c r="V931" s="399"/>
    </row>
    <row r="932" spans="22:22" ht="15.75" customHeight="1">
      <c r="V932" s="399"/>
    </row>
    <row r="933" spans="22:22" ht="15.75" customHeight="1">
      <c r="V933" s="399"/>
    </row>
    <row r="934" spans="22:22" ht="15.75" customHeight="1">
      <c r="V934" s="399"/>
    </row>
    <row r="935" spans="22:22" ht="15.75" customHeight="1">
      <c r="V935" s="399"/>
    </row>
    <row r="936" spans="22:22" ht="15.75" customHeight="1">
      <c r="V936" s="399"/>
    </row>
    <row r="937" spans="22:22" ht="15.75" customHeight="1">
      <c r="V937" s="399"/>
    </row>
    <row r="938" spans="22:22" ht="15.75" customHeight="1">
      <c r="V938" s="399"/>
    </row>
    <row r="939" spans="22:22" ht="15.75" customHeight="1">
      <c r="V939" s="399"/>
    </row>
    <row r="940" spans="22:22" ht="15.75" customHeight="1">
      <c r="V940" s="399"/>
    </row>
    <row r="941" spans="22:22" ht="15.75" customHeight="1">
      <c r="V941" s="399"/>
    </row>
    <row r="942" spans="22:22" ht="15.75" customHeight="1">
      <c r="V942" s="399"/>
    </row>
    <row r="943" spans="22:22" ht="15.75" customHeight="1">
      <c r="V943" s="399"/>
    </row>
    <row r="944" spans="22:22" ht="15.75" customHeight="1">
      <c r="V944" s="399"/>
    </row>
    <row r="945" spans="22:22" ht="15.75" customHeight="1">
      <c r="V945" s="399"/>
    </row>
    <row r="946" spans="22:22" ht="15.75" customHeight="1">
      <c r="V946" s="399"/>
    </row>
    <row r="947" spans="22:22" ht="15.75" customHeight="1">
      <c r="V947" s="399"/>
    </row>
    <row r="948" spans="22:22" ht="15.75" customHeight="1">
      <c r="V948" s="399"/>
    </row>
    <row r="949" spans="22:22" ht="15.75" customHeight="1">
      <c r="V949" s="399"/>
    </row>
    <row r="950" spans="22:22" ht="15.75" customHeight="1">
      <c r="V950" s="399"/>
    </row>
    <row r="951" spans="22:22" ht="15.75" customHeight="1">
      <c r="V951" s="399"/>
    </row>
    <row r="952" spans="22:22" ht="15.75" customHeight="1">
      <c r="V952" s="399"/>
    </row>
    <row r="953" spans="22:22" ht="15.75" customHeight="1">
      <c r="V953" s="399"/>
    </row>
    <row r="954" spans="22:22" ht="15.75" customHeight="1">
      <c r="V954" s="399"/>
    </row>
    <row r="955" spans="22:22" ht="15.75" customHeight="1">
      <c r="V955" s="399"/>
    </row>
    <row r="956" spans="22:22" ht="15.75" customHeight="1">
      <c r="V956" s="399"/>
    </row>
    <row r="957" spans="22:22" ht="15.75" customHeight="1">
      <c r="V957" s="399"/>
    </row>
    <row r="958" spans="22:22" ht="15.75" customHeight="1">
      <c r="V958" s="399"/>
    </row>
    <row r="959" spans="22:22" ht="15.75" customHeight="1">
      <c r="V959" s="399"/>
    </row>
    <row r="960" spans="22:22" ht="15.75" customHeight="1">
      <c r="V960" s="399"/>
    </row>
    <row r="961" spans="22:22" ht="15.75" customHeight="1">
      <c r="V961" s="399"/>
    </row>
    <row r="962" spans="22:22" ht="15.75" customHeight="1">
      <c r="V962" s="399"/>
    </row>
    <row r="963" spans="22:22" ht="15.75" customHeight="1">
      <c r="V963" s="399"/>
    </row>
    <row r="964" spans="22:22" ht="15.75" customHeight="1">
      <c r="V964" s="399"/>
    </row>
    <row r="965" spans="22:22" ht="15.75" customHeight="1">
      <c r="V965" s="399"/>
    </row>
    <row r="966" spans="22:22" ht="15.75" customHeight="1">
      <c r="V966" s="399"/>
    </row>
    <row r="967" spans="22:22" ht="15.75" customHeight="1">
      <c r="V967" s="399"/>
    </row>
    <row r="968" spans="22:22" ht="15.75" customHeight="1">
      <c r="V968" s="399"/>
    </row>
    <row r="969" spans="22:22" ht="15.75" customHeight="1">
      <c r="V969" s="399"/>
    </row>
    <row r="970" spans="22:22" ht="15.75" customHeight="1">
      <c r="V970" s="399"/>
    </row>
    <row r="971" spans="22:22" ht="15.75" customHeight="1">
      <c r="V971" s="399"/>
    </row>
    <row r="972" spans="22:22" ht="15.75" customHeight="1">
      <c r="V972" s="399"/>
    </row>
    <row r="973" spans="22:22" ht="15.75" customHeight="1">
      <c r="V973" s="399"/>
    </row>
    <row r="974" spans="22:22" ht="15.75" customHeight="1">
      <c r="V974" s="399"/>
    </row>
    <row r="975" spans="22:22" ht="15.75" customHeight="1">
      <c r="V975" s="399"/>
    </row>
    <row r="976" spans="22:22" ht="15.75" customHeight="1">
      <c r="V976" s="399"/>
    </row>
    <row r="977" spans="22:22" ht="15.75" customHeight="1">
      <c r="V977" s="399"/>
    </row>
    <row r="978" spans="22:22" ht="15.75" customHeight="1">
      <c r="V978" s="399"/>
    </row>
    <row r="979" spans="22:22" ht="15.75" customHeight="1">
      <c r="V979" s="399"/>
    </row>
    <row r="980" spans="22:22" ht="15.75" customHeight="1">
      <c r="V980" s="399"/>
    </row>
    <row r="981" spans="22:22" ht="15.75" customHeight="1">
      <c r="V981" s="399"/>
    </row>
    <row r="982" spans="22:22" ht="15.75" customHeight="1">
      <c r="V982" s="399"/>
    </row>
    <row r="983" spans="22:22" ht="15.75" customHeight="1">
      <c r="V983" s="399"/>
    </row>
    <row r="984" spans="22:22" ht="15.75" customHeight="1">
      <c r="V984" s="399"/>
    </row>
    <row r="985" spans="22:22" ht="15.75" customHeight="1">
      <c r="V985" s="399"/>
    </row>
    <row r="986" spans="22:22" ht="15.75" customHeight="1">
      <c r="V986" s="399"/>
    </row>
    <row r="987" spans="22:22" ht="15.75" customHeight="1">
      <c r="V987" s="399"/>
    </row>
    <row r="988" spans="22:22" ht="15.75" customHeight="1">
      <c r="V988" s="399"/>
    </row>
    <row r="989" spans="22:22" ht="15.75" customHeight="1">
      <c r="V989" s="399"/>
    </row>
    <row r="990" spans="22:22" ht="15.75" customHeight="1">
      <c r="V990" s="399"/>
    </row>
    <row r="991" spans="22:22" ht="15.75" customHeight="1">
      <c r="V991" s="399"/>
    </row>
    <row r="992" spans="22:22" ht="15.75" customHeight="1">
      <c r="V992" s="399"/>
    </row>
    <row r="993" spans="22:22" ht="15.75" customHeight="1">
      <c r="V993" s="399"/>
    </row>
    <row r="994" spans="22:22" ht="15.75" customHeight="1">
      <c r="V994" s="399"/>
    </row>
    <row r="995" spans="22:22" ht="15.75" customHeight="1">
      <c r="V995" s="399"/>
    </row>
    <row r="996" spans="22:22" ht="15.75" customHeight="1">
      <c r="V996" s="399"/>
    </row>
    <row r="997" spans="22:22" ht="15.75" customHeight="1">
      <c r="V997" s="399"/>
    </row>
    <row r="998" spans="22:22" ht="15.75" customHeight="1">
      <c r="V998" s="399"/>
    </row>
    <row r="999" spans="22:22" ht="15.75" customHeight="1">
      <c r="V999" s="399"/>
    </row>
    <row r="1000" spans="22:22" ht="15.75" customHeight="1">
      <c r="V1000" s="39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105</v>
      </c>
      <c r="B1" s="667"/>
      <c r="C1" s="667"/>
      <c r="D1" s="667"/>
      <c r="E1" s="667"/>
      <c r="F1" s="667"/>
      <c r="G1" s="668"/>
      <c r="H1" s="669" t="s">
        <v>107</v>
      </c>
      <c r="I1" s="668"/>
      <c r="J1" s="666" t="s">
        <v>105</v>
      </c>
      <c r="K1" s="667"/>
      <c r="L1" s="667"/>
      <c r="M1" s="667"/>
      <c r="N1" s="667"/>
      <c r="O1" s="667"/>
      <c r="P1" s="667"/>
      <c r="Q1" s="667"/>
      <c r="R1" s="668"/>
      <c r="S1" s="244" t="s">
        <v>3119</v>
      </c>
      <c r="T1" s="400" t="s">
        <v>3118</v>
      </c>
      <c r="U1" s="674" t="s">
        <v>108</v>
      </c>
      <c r="V1" s="667"/>
      <c r="W1" s="667"/>
      <c r="X1" s="667"/>
      <c r="Y1" s="668"/>
      <c r="Z1" s="1" t="s">
        <v>109</v>
      </c>
      <c r="AA1" s="1" t="s">
        <v>109</v>
      </c>
      <c r="AB1" s="1" t="s">
        <v>109</v>
      </c>
      <c r="AC1" s="1" t="s">
        <v>109</v>
      </c>
      <c r="AD1" s="1" t="s">
        <v>109</v>
      </c>
      <c r="AE1" s="1" t="s">
        <v>109</v>
      </c>
      <c r="AF1" s="1" t="s">
        <v>109</v>
      </c>
      <c r="AG1" s="1" t="s">
        <v>109</v>
      </c>
      <c r="AH1" s="1" t="s">
        <v>109</v>
      </c>
      <c r="AI1" s="1" t="s">
        <v>109</v>
      </c>
      <c r="AJ1" s="1" t="s">
        <v>109</v>
      </c>
      <c r="AK1" s="1" t="s">
        <v>109</v>
      </c>
      <c r="AL1" s="1" t="s">
        <v>109</v>
      </c>
      <c r="AM1" s="1" t="s">
        <v>109</v>
      </c>
      <c r="AN1" s="1" t="s">
        <v>109</v>
      </c>
      <c r="AO1" s="1" t="s">
        <v>109</v>
      </c>
      <c r="AP1" s="1" t="s">
        <v>109</v>
      </c>
      <c r="AQ1" s="1" t="s">
        <v>109</v>
      </c>
      <c r="AR1" s="1" t="s">
        <v>109</v>
      </c>
      <c r="AS1" s="1" t="s">
        <v>109</v>
      </c>
      <c r="AT1" s="1" t="s">
        <v>109</v>
      </c>
      <c r="AU1" s="1" t="s">
        <v>109</v>
      </c>
      <c r="AV1" s="1" t="s">
        <v>109</v>
      </c>
      <c r="AW1" s="1" t="s">
        <v>109</v>
      </c>
      <c r="AX1" s="1" t="s">
        <v>109</v>
      </c>
    </row>
    <row r="2" spans="1:50" ht="12.75">
      <c r="A2" s="1" t="s">
        <v>2</v>
      </c>
      <c r="B2" s="401" t="s">
        <v>12</v>
      </c>
      <c r="C2" s="1" t="s">
        <v>110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112</v>
      </c>
      <c r="I2" s="1" t="s">
        <v>113</v>
      </c>
      <c r="J2" s="1" t="s">
        <v>3962</v>
      </c>
      <c r="K2" s="1" t="s">
        <v>3963</v>
      </c>
      <c r="L2" s="1" t="s">
        <v>3964</v>
      </c>
      <c r="M2" s="1" t="s">
        <v>3965</v>
      </c>
      <c r="N2" s="1" t="s">
        <v>114</v>
      </c>
      <c r="O2" s="402" t="s">
        <v>115</v>
      </c>
      <c r="P2" s="402" t="s">
        <v>116</v>
      </c>
      <c r="Q2" s="402" t="s">
        <v>8</v>
      </c>
      <c r="R2" s="403" t="s">
        <v>117</v>
      </c>
      <c r="S2" s="2" t="s">
        <v>3956</v>
      </c>
      <c r="T2" s="2" t="s">
        <v>119</v>
      </c>
      <c r="U2" s="1" t="s">
        <v>120</v>
      </c>
      <c r="V2" s="402" t="s">
        <v>13</v>
      </c>
      <c r="W2" s="1" t="s">
        <v>121</v>
      </c>
      <c r="X2" s="1" t="s">
        <v>14</v>
      </c>
      <c r="Y2" s="1" t="s">
        <v>124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  <c r="AV2" s="404">
        <v>45625</v>
      </c>
      <c r="AW2" s="404">
        <v>45657</v>
      </c>
      <c r="AX2" s="404">
        <v>45688</v>
      </c>
    </row>
    <row r="3" spans="1:50" ht="15.75" customHeight="1">
      <c r="A3" s="127" t="s">
        <v>3966</v>
      </c>
      <c r="B3" s="108" t="s">
        <v>197</v>
      </c>
      <c r="C3" s="108" t="s">
        <v>195</v>
      </c>
      <c r="D3" s="309" t="s">
        <v>3967</v>
      </c>
      <c r="E3" s="9" t="s">
        <v>3968</v>
      </c>
      <c r="F3" s="9" t="s">
        <v>42</v>
      </c>
      <c r="G3" s="310" t="s">
        <v>43</v>
      </c>
      <c r="H3" s="351" t="s">
        <v>300</v>
      </c>
      <c r="I3" s="26" t="s">
        <v>24</v>
      </c>
      <c r="J3" s="9" t="s">
        <v>3969</v>
      </c>
      <c r="K3" s="9" t="s">
        <v>3970</v>
      </c>
      <c r="L3" s="9" t="s">
        <v>3970</v>
      </c>
      <c r="M3" s="9" t="s">
        <v>3971</v>
      </c>
      <c r="N3" s="9" t="str">
        <f t="shared" ref="N3:N25" si="0">IF(S3=0,"Não","Sim")</f>
        <v>Não</v>
      </c>
      <c r="O3" s="405">
        <v>45691</v>
      </c>
      <c r="P3" s="309"/>
      <c r="Q3" s="6" t="s">
        <v>3972</v>
      </c>
      <c r="R3" s="406">
        <v>8.0000000000000002E-3</v>
      </c>
      <c r="S3" s="113"/>
      <c r="T3" s="113"/>
      <c r="U3" s="6" t="s">
        <v>163</v>
      </c>
      <c r="V3" s="6" t="s">
        <v>42</v>
      </c>
      <c r="W3" s="7"/>
      <c r="X3" s="6"/>
      <c r="Y3" s="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</row>
    <row r="4" spans="1:50" ht="15.75" customHeight="1">
      <c r="A4" s="127" t="s">
        <v>3966</v>
      </c>
      <c r="B4" s="108" t="s">
        <v>3973</v>
      </c>
      <c r="C4" s="108" t="s">
        <v>3974</v>
      </c>
      <c r="D4" s="309" t="s">
        <v>3975</v>
      </c>
      <c r="E4" s="9" t="s">
        <v>3976</v>
      </c>
      <c r="F4" s="9" t="s">
        <v>209</v>
      </c>
      <c r="G4" s="310" t="s">
        <v>3977</v>
      </c>
      <c r="H4" s="351" t="s">
        <v>170</v>
      </c>
      <c r="I4" s="26" t="s">
        <v>24</v>
      </c>
      <c r="J4" s="9" t="s">
        <v>3969</v>
      </c>
      <c r="K4" s="9" t="s">
        <v>3970</v>
      </c>
      <c r="L4" s="9" t="s">
        <v>3970</v>
      </c>
      <c r="M4" s="9"/>
      <c r="N4" s="9" t="str">
        <f t="shared" si="0"/>
        <v>Não</v>
      </c>
      <c r="O4" s="405">
        <v>45084</v>
      </c>
      <c r="P4" s="309"/>
      <c r="Q4" s="6" t="s">
        <v>3972</v>
      </c>
      <c r="R4" s="406">
        <v>7.4999999999999997E-3</v>
      </c>
      <c r="S4" s="113"/>
      <c r="T4" s="113"/>
      <c r="U4" s="6" t="s">
        <v>207</v>
      </c>
      <c r="V4" s="6" t="s">
        <v>3313</v>
      </c>
      <c r="W4" s="7"/>
      <c r="X4" s="6"/>
      <c r="Y4" s="6"/>
      <c r="Z4" s="407">
        <v>0</v>
      </c>
      <c r="AA4" s="407">
        <v>0</v>
      </c>
      <c r="AB4" s="407">
        <v>0</v>
      </c>
      <c r="AC4" s="407">
        <v>0</v>
      </c>
      <c r="AD4" s="407">
        <v>0</v>
      </c>
      <c r="AE4" s="407">
        <v>138472.32000000001</v>
      </c>
      <c r="AF4" s="407">
        <v>282901.21000000002</v>
      </c>
      <c r="AG4" s="407">
        <v>383594.1</v>
      </c>
      <c r="AH4" s="407">
        <v>470635.65</v>
      </c>
      <c r="AI4" s="407">
        <v>468788.84</v>
      </c>
      <c r="AJ4" s="407">
        <v>577580.94999999995</v>
      </c>
      <c r="AK4" s="407">
        <v>689001.9</v>
      </c>
      <c r="AL4" s="407">
        <v>688986.26</v>
      </c>
      <c r="AM4" s="407">
        <v>686613.89</v>
      </c>
      <c r="AN4" s="407">
        <v>692206.92</v>
      </c>
      <c r="AO4" s="407">
        <v>681409.11</v>
      </c>
      <c r="AP4" s="407">
        <v>688859.81</v>
      </c>
      <c r="AQ4" s="407">
        <v>693765.96</v>
      </c>
      <c r="AR4" s="407">
        <v>702737.1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</row>
    <row r="5" spans="1:50" ht="15.75" customHeight="1">
      <c r="A5" s="408" t="s">
        <v>3966</v>
      </c>
      <c r="B5" s="408" t="s">
        <v>223</v>
      </c>
      <c r="C5" s="408" t="s">
        <v>218</v>
      </c>
      <c r="D5" s="316" t="s">
        <v>3978</v>
      </c>
      <c r="E5" s="9" t="s">
        <v>18</v>
      </c>
      <c r="F5" s="9" t="s">
        <v>32</v>
      </c>
      <c r="G5" s="310" t="s">
        <v>2729</v>
      </c>
      <c r="H5" s="351" t="s">
        <v>170</v>
      </c>
      <c r="I5" s="26" t="s">
        <v>24</v>
      </c>
      <c r="J5" s="9" t="s">
        <v>3969</v>
      </c>
      <c r="K5" s="9" t="s">
        <v>3970</v>
      </c>
      <c r="L5" s="9" t="s">
        <v>3970</v>
      </c>
      <c r="M5" s="9"/>
      <c r="N5" s="9" t="str">
        <f t="shared" si="0"/>
        <v>Não</v>
      </c>
      <c r="O5" s="409">
        <v>44944</v>
      </c>
      <c r="P5" s="316"/>
      <c r="Q5" s="7" t="s">
        <v>3972</v>
      </c>
      <c r="R5" s="410">
        <v>8.0000000000000002E-3</v>
      </c>
      <c r="S5" s="30"/>
      <c r="T5" s="30"/>
      <c r="U5" s="7" t="s">
        <v>163</v>
      </c>
      <c r="V5" s="6" t="s">
        <v>32</v>
      </c>
      <c r="W5" s="7"/>
      <c r="X5" s="7"/>
      <c r="Y5" s="7"/>
      <c r="Z5" s="411">
        <v>11803.57</v>
      </c>
      <c r="AA5" s="411">
        <v>18456.36</v>
      </c>
      <c r="AB5" s="411">
        <v>20875.330000000002</v>
      </c>
      <c r="AC5" s="411">
        <v>24997.93</v>
      </c>
      <c r="AD5" s="411">
        <v>46740.62</v>
      </c>
      <c r="AE5" s="411">
        <v>47715.17</v>
      </c>
      <c r="AF5" s="411">
        <v>57927.64</v>
      </c>
      <c r="AG5" s="411">
        <v>59410.8</v>
      </c>
      <c r="AH5" s="411">
        <v>58690.9</v>
      </c>
      <c r="AI5" s="407">
        <v>57930.35</v>
      </c>
      <c r="AJ5" s="407">
        <v>59857.120000000003</v>
      </c>
      <c r="AK5" s="407">
        <v>70574.84</v>
      </c>
      <c r="AL5" s="407">
        <v>70944.3</v>
      </c>
      <c r="AM5" s="407">
        <v>72043.62</v>
      </c>
      <c r="AN5" s="407">
        <v>74073.95</v>
      </c>
      <c r="AO5" s="407">
        <v>83067.89</v>
      </c>
      <c r="AP5" s="407">
        <v>84716.37</v>
      </c>
      <c r="AQ5" s="407">
        <v>85439.63</v>
      </c>
      <c r="AR5" s="407">
        <v>86959.8</v>
      </c>
      <c r="AS5" s="407">
        <v>88805.66</v>
      </c>
      <c r="AT5" s="407">
        <v>89327.08</v>
      </c>
      <c r="AU5" s="407">
        <v>89037.09</v>
      </c>
      <c r="AV5" s="407">
        <v>92447.62</v>
      </c>
      <c r="AW5" s="407">
        <v>106126.97</v>
      </c>
      <c r="AX5" s="407">
        <v>107549.37</v>
      </c>
    </row>
    <row r="6" spans="1:50" ht="15.75" customHeight="1">
      <c r="A6" s="408" t="s">
        <v>3966</v>
      </c>
      <c r="B6" s="408" t="s">
        <v>3979</v>
      </c>
      <c r="C6" s="25" t="s">
        <v>3980</v>
      </c>
      <c r="D6" s="7" t="s">
        <v>3981</v>
      </c>
      <c r="E6" s="9" t="s">
        <v>18</v>
      </c>
      <c r="F6" s="9" t="s">
        <v>42</v>
      </c>
      <c r="G6" s="9" t="s">
        <v>308</v>
      </c>
      <c r="H6" s="351" t="s">
        <v>300</v>
      </c>
      <c r="I6" s="26" t="s">
        <v>24</v>
      </c>
      <c r="J6" s="9" t="s">
        <v>3969</v>
      </c>
      <c r="K6" s="9" t="s">
        <v>3970</v>
      </c>
      <c r="L6" s="9" t="s">
        <v>3970</v>
      </c>
      <c r="M6" s="9"/>
      <c r="N6" s="9" t="str">
        <f t="shared" si="0"/>
        <v>Não</v>
      </c>
      <c r="O6" s="409">
        <v>45372</v>
      </c>
      <c r="P6" s="316"/>
      <c r="Q6" s="7" t="s">
        <v>3972</v>
      </c>
      <c r="R6" s="410">
        <v>8.0000000000000002E-3</v>
      </c>
      <c r="S6" s="30"/>
      <c r="T6" s="30"/>
      <c r="U6" s="7" t="s">
        <v>163</v>
      </c>
      <c r="V6" s="6" t="s">
        <v>42</v>
      </c>
      <c r="W6" s="7"/>
      <c r="X6" s="7"/>
      <c r="Y6" s="7"/>
      <c r="Z6" s="407">
        <v>0</v>
      </c>
      <c r="AA6" s="407">
        <v>0</v>
      </c>
      <c r="AB6" s="407">
        <v>0</v>
      </c>
      <c r="AC6" s="407">
        <v>0</v>
      </c>
      <c r="AD6" s="407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207621.11</v>
      </c>
      <c r="AP6" s="407">
        <v>208569.14</v>
      </c>
      <c r="AQ6" s="407">
        <v>207651.57</v>
      </c>
      <c r="AR6" s="407">
        <v>210695.56</v>
      </c>
      <c r="AS6" s="407">
        <v>212138.64</v>
      </c>
      <c r="AT6" s="407">
        <v>214427.72</v>
      </c>
      <c r="AU6" s="407">
        <v>213017.62</v>
      </c>
      <c r="AV6" s="407">
        <v>213280.57</v>
      </c>
      <c r="AW6" s="407">
        <v>3.7</v>
      </c>
      <c r="AX6" s="407">
        <v>0</v>
      </c>
    </row>
    <row r="7" spans="1:50" ht="15.75" customHeight="1">
      <c r="A7" s="408" t="s">
        <v>3966</v>
      </c>
      <c r="B7" s="408" t="s">
        <v>473</v>
      </c>
      <c r="C7" s="408" t="s">
        <v>3982</v>
      </c>
      <c r="D7" s="316" t="s">
        <v>3983</v>
      </c>
      <c r="E7" s="9" t="s">
        <v>18</v>
      </c>
      <c r="F7" s="9" t="s">
        <v>32</v>
      </c>
      <c r="G7" s="310" t="s">
        <v>255</v>
      </c>
      <c r="H7" s="351" t="s">
        <v>161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9">
        <v>45083</v>
      </c>
      <c r="P7" s="409">
        <v>45083</v>
      </c>
      <c r="Q7" s="7" t="s">
        <v>3972</v>
      </c>
      <c r="R7" s="410">
        <v>8.0000000000000002E-3</v>
      </c>
      <c r="S7" s="30"/>
      <c r="T7" s="30"/>
      <c r="U7" s="7" t="s">
        <v>207</v>
      </c>
      <c r="V7" s="6" t="s">
        <v>3313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0</v>
      </c>
      <c r="AD7" s="411">
        <v>0</v>
      </c>
      <c r="AE7" s="407">
        <v>0</v>
      </c>
      <c r="AF7" s="407">
        <v>0</v>
      </c>
      <c r="AG7" s="407">
        <v>0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>
        <v>0</v>
      </c>
      <c r="AN7" s="407">
        <v>0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</row>
    <row r="8" spans="1:50" ht="15.75" customHeight="1">
      <c r="A8" s="408" t="s">
        <v>3966</v>
      </c>
      <c r="B8" s="408" t="s">
        <v>549</v>
      </c>
      <c r="C8" s="408" t="s">
        <v>3984</v>
      </c>
      <c r="D8" s="316" t="s">
        <v>3985</v>
      </c>
      <c r="E8" s="9" t="s">
        <v>18</v>
      </c>
      <c r="F8" s="9" t="s">
        <v>32</v>
      </c>
      <c r="G8" s="310" t="s">
        <v>409</v>
      </c>
      <c r="H8" s="351" t="s">
        <v>161</v>
      </c>
      <c r="I8" s="26" t="s">
        <v>24</v>
      </c>
      <c r="J8" s="9" t="s">
        <v>3969</v>
      </c>
      <c r="K8" s="9" t="s">
        <v>3970</v>
      </c>
      <c r="L8" s="9" t="s">
        <v>3970</v>
      </c>
      <c r="M8" s="9"/>
      <c r="N8" s="9" t="str">
        <f t="shared" si="0"/>
        <v>Não</v>
      </c>
      <c r="O8" s="409">
        <v>45040</v>
      </c>
      <c r="P8" s="409">
        <v>45565</v>
      </c>
      <c r="Q8" s="7" t="s">
        <v>3972</v>
      </c>
      <c r="R8" s="410">
        <v>8.0000000000000002E-3</v>
      </c>
      <c r="S8" s="25"/>
      <c r="T8" s="30"/>
      <c r="U8" s="7" t="s">
        <v>207</v>
      </c>
      <c r="V8" s="6" t="s">
        <v>32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90191.83</v>
      </c>
      <c r="AD8" s="411">
        <v>188409.94</v>
      </c>
      <c r="AE8" s="411">
        <v>190915.46</v>
      </c>
      <c r="AF8" s="411">
        <v>195942.82</v>
      </c>
      <c r="AG8" s="411">
        <v>194952.22</v>
      </c>
      <c r="AH8" s="411">
        <v>229416.65</v>
      </c>
      <c r="AI8" s="407">
        <v>222366.04</v>
      </c>
      <c r="AJ8" s="407">
        <v>232669.03</v>
      </c>
      <c r="AK8" s="407">
        <v>235990.65</v>
      </c>
      <c r="AL8" s="407">
        <v>236650.8</v>
      </c>
      <c r="AM8" s="407">
        <v>241714.09</v>
      </c>
      <c r="AN8" s="407">
        <v>336717.54</v>
      </c>
      <c r="AO8" s="407">
        <v>394361.87</v>
      </c>
      <c r="AP8" s="407">
        <v>404708.28</v>
      </c>
      <c r="AQ8" s="407">
        <v>413427.96</v>
      </c>
      <c r="AR8" s="407">
        <v>411184.3</v>
      </c>
      <c r="AS8" s="407">
        <v>419905.8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</row>
    <row r="9" spans="1:50" ht="15.75" customHeight="1">
      <c r="A9" s="408" t="s">
        <v>3966</v>
      </c>
      <c r="B9" s="412" t="s">
        <v>3986</v>
      </c>
      <c r="C9" s="412" t="s">
        <v>3987</v>
      </c>
      <c r="D9" s="316" t="s">
        <v>3988</v>
      </c>
      <c r="E9" s="9" t="s">
        <v>3976</v>
      </c>
      <c r="F9" s="9" t="s">
        <v>209</v>
      </c>
      <c r="G9" s="310" t="s">
        <v>3977</v>
      </c>
      <c r="H9" s="351" t="s">
        <v>161</v>
      </c>
      <c r="I9" s="26" t="s">
        <v>24</v>
      </c>
      <c r="J9" s="9" t="s">
        <v>24</v>
      </c>
      <c r="K9" s="9" t="s">
        <v>3989</v>
      </c>
      <c r="L9" s="9" t="s">
        <v>3989</v>
      </c>
      <c r="M9" s="9"/>
      <c r="N9" s="9" t="str">
        <f t="shared" si="0"/>
        <v>Não</v>
      </c>
      <c r="O9" s="316"/>
      <c r="P9" s="409">
        <v>45450</v>
      </c>
      <c r="Q9" s="7" t="s">
        <v>3972</v>
      </c>
      <c r="R9" s="410"/>
      <c r="S9" s="30"/>
      <c r="T9" s="30"/>
      <c r="U9" s="7" t="s">
        <v>207</v>
      </c>
      <c r="V9" s="6" t="s">
        <v>3313</v>
      </c>
      <c r="W9" s="7"/>
      <c r="X9" s="7"/>
      <c r="Y9" s="7"/>
      <c r="Z9" s="411">
        <v>0</v>
      </c>
      <c r="AA9" s="411">
        <v>0</v>
      </c>
      <c r="AB9" s="411">
        <v>0</v>
      </c>
      <c r="AC9" s="411">
        <v>0</v>
      </c>
      <c r="AD9" s="411">
        <v>50100</v>
      </c>
      <c r="AE9" s="411">
        <v>10.96</v>
      </c>
      <c r="AF9" s="411">
        <v>0</v>
      </c>
      <c r="AG9" s="411">
        <v>0</v>
      </c>
      <c r="AH9" s="411">
        <v>10.96</v>
      </c>
      <c r="AI9" s="407">
        <v>0</v>
      </c>
      <c r="AJ9" s="407">
        <v>0</v>
      </c>
      <c r="AK9" s="407">
        <v>10.96</v>
      </c>
      <c r="AL9" s="407">
        <v>0</v>
      </c>
      <c r="AM9" s="407">
        <v>0</v>
      </c>
      <c r="AN9" s="407">
        <v>10.96</v>
      </c>
      <c r="AO9" s="407">
        <v>-39.04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</row>
    <row r="10" spans="1:50" ht="15.75" customHeight="1">
      <c r="A10" s="408" t="s">
        <v>3966</v>
      </c>
      <c r="B10" s="413">
        <v>218056950018</v>
      </c>
      <c r="C10" s="25" t="s">
        <v>3990</v>
      </c>
      <c r="D10" s="147" t="s">
        <v>3991</v>
      </c>
      <c r="E10" s="9" t="s">
        <v>159</v>
      </c>
      <c r="F10" s="9" t="s">
        <v>32</v>
      </c>
      <c r="G10" s="310" t="s">
        <v>160</v>
      </c>
      <c r="H10" s="351" t="s">
        <v>300</v>
      </c>
      <c r="I10" s="26" t="s">
        <v>24</v>
      </c>
      <c r="J10" s="9" t="s">
        <v>3969</v>
      </c>
      <c r="K10" s="9" t="s">
        <v>3970</v>
      </c>
      <c r="L10" s="9" t="s">
        <v>3970</v>
      </c>
      <c r="M10" s="9"/>
      <c r="N10" s="9" t="str">
        <f t="shared" si="0"/>
        <v>Não</v>
      </c>
      <c r="O10" s="409">
        <v>45405</v>
      </c>
      <c r="P10" s="316"/>
      <c r="Q10" s="7" t="s">
        <v>3972</v>
      </c>
      <c r="R10" s="410">
        <v>8.0000000000000002E-3</v>
      </c>
      <c r="S10" s="30"/>
      <c r="T10" s="30"/>
      <c r="U10" s="7" t="s">
        <v>207</v>
      </c>
      <c r="V10" s="6"/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</row>
    <row r="11" spans="1:50" ht="15.75" customHeight="1">
      <c r="A11" s="408" t="s">
        <v>3966</v>
      </c>
      <c r="B11" s="414" t="s">
        <v>874</v>
      </c>
      <c r="C11" s="415" t="s">
        <v>871</v>
      </c>
      <c r="D11" s="41" t="s">
        <v>3992</v>
      </c>
      <c r="E11" s="9" t="s">
        <v>18</v>
      </c>
      <c r="F11" s="9" t="s">
        <v>32</v>
      </c>
      <c r="G11" s="310" t="s">
        <v>220</v>
      </c>
      <c r="H11" s="351" t="s">
        <v>300</v>
      </c>
      <c r="I11" s="26" t="s">
        <v>24</v>
      </c>
      <c r="J11" s="9" t="s">
        <v>3969</v>
      </c>
      <c r="K11" s="9"/>
      <c r="L11" s="9"/>
      <c r="M11" s="9"/>
      <c r="N11" s="9" t="str">
        <f t="shared" si="0"/>
        <v>Não</v>
      </c>
      <c r="O11" s="409">
        <v>45428</v>
      </c>
      <c r="P11" s="316"/>
      <c r="Q11" s="7" t="s">
        <v>3972</v>
      </c>
      <c r="R11" s="410">
        <v>8.0000000000000002E-3</v>
      </c>
      <c r="S11" s="30"/>
      <c r="T11" s="30"/>
      <c r="U11" s="7" t="s">
        <v>163</v>
      </c>
      <c r="V11" s="416" t="s">
        <v>32</v>
      </c>
      <c r="W11" s="7"/>
      <c r="X11" s="7"/>
      <c r="Y11" s="7"/>
      <c r="Z11" s="411"/>
      <c r="AA11" s="411"/>
      <c r="AB11" s="411"/>
      <c r="AC11" s="411"/>
      <c r="AD11" s="411"/>
      <c r="AE11" s="411"/>
      <c r="AF11" s="411"/>
      <c r="AG11" s="411"/>
      <c r="AH11" s="411"/>
      <c r="AI11" s="407"/>
      <c r="AJ11" s="407"/>
      <c r="AK11" s="407"/>
      <c r="AL11" s="407"/>
      <c r="AM11" s="407"/>
      <c r="AN11" s="407"/>
      <c r="AO11" s="407"/>
      <c r="AP11" s="407">
        <v>58965.79</v>
      </c>
      <c r="AQ11" s="407">
        <v>97952.84</v>
      </c>
      <c r="AR11" s="407">
        <v>100114.45</v>
      </c>
      <c r="AS11" s="407">
        <v>101083.82</v>
      </c>
      <c r="AT11" s="407">
        <v>102095.6</v>
      </c>
      <c r="AU11" s="407">
        <v>102095.6</v>
      </c>
      <c r="AV11" s="407">
        <v>141131.62</v>
      </c>
      <c r="AW11" s="407">
        <v>138190.44</v>
      </c>
      <c r="AX11" s="407">
        <v>140537.5</v>
      </c>
    </row>
    <row r="12" spans="1:50" ht="15.75" customHeight="1">
      <c r="A12" s="408" t="s">
        <v>3966</v>
      </c>
      <c r="B12" s="408" t="s">
        <v>993</v>
      </c>
      <c r="C12" s="408" t="s">
        <v>990</v>
      </c>
      <c r="D12" s="316" t="s">
        <v>3993</v>
      </c>
      <c r="E12" s="9" t="s">
        <v>18</v>
      </c>
      <c r="F12" s="9" t="s">
        <v>32</v>
      </c>
      <c r="G12" s="310" t="s">
        <v>255</v>
      </c>
      <c r="H12" s="351" t="s">
        <v>161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9"/>
      <c r="P12" s="409">
        <v>45083</v>
      </c>
      <c r="Q12" s="7" t="s">
        <v>3972</v>
      </c>
      <c r="R12" s="410">
        <v>8.0000000000000002E-3</v>
      </c>
      <c r="S12" s="30"/>
      <c r="T12" s="30"/>
      <c r="U12" s="7" t="s">
        <v>163</v>
      </c>
      <c r="V12" s="6" t="s">
        <v>32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07">
        <v>0</v>
      </c>
      <c r="AE12" s="407">
        <v>0</v>
      </c>
      <c r="AF12" s="407">
        <v>0</v>
      </c>
      <c r="AG12" s="407">
        <v>0</v>
      </c>
      <c r="AH12" s="407">
        <v>0</v>
      </c>
      <c r="AI12" s="407">
        <v>0</v>
      </c>
      <c r="AJ12" s="407">
        <v>0</v>
      </c>
      <c r="AK12" s="407">
        <v>0</v>
      </c>
      <c r="AL12" s="407">
        <v>0</v>
      </c>
      <c r="AM12" s="407">
        <v>0</v>
      </c>
      <c r="AN12" s="407">
        <v>0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</row>
    <row r="13" spans="1:50" ht="15.75" customHeight="1">
      <c r="A13" s="408" t="s">
        <v>3966</v>
      </c>
      <c r="B13" s="408" t="s">
        <v>3994</v>
      </c>
      <c r="C13" s="408" t="s">
        <v>3995</v>
      </c>
      <c r="D13" s="316" t="s">
        <v>3996</v>
      </c>
      <c r="E13" s="9" t="s">
        <v>3976</v>
      </c>
      <c r="F13" s="9" t="s">
        <v>209</v>
      </c>
      <c r="G13" s="310" t="s">
        <v>3977</v>
      </c>
      <c r="H13" s="351" t="s">
        <v>161</v>
      </c>
      <c r="I13" s="26" t="s">
        <v>24</v>
      </c>
      <c r="J13" s="9" t="s">
        <v>24</v>
      </c>
      <c r="K13" s="9" t="s">
        <v>3989</v>
      </c>
      <c r="L13" s="9" t="s">
        <v>3989</v>
      </c>
      <c r="M13" s="9"/>
      <c r="N13" s="9" t="str">
        <f t="shared" si="0"/>
        <v>Não</v>
      </c>
      <c r="O13" s="316"/>
      <c r="P13" s="409">
        <v>45450</v>
      </c>
      <c r="Q13" s="7" t="s">
        <v>3972</v>
      </c>
      <c r="R13" s="410"/>
      <c r="S13" s="72"/>
      <c r="T13" s="72"/>
      <c r="U13" s="7" t="s">
        <v>207</v>
      </c>
      <c r="V13" s="6" t="s">
        <v>3313</v>
      </c>
      <c r="W13" s="7"/>
      <c r="X13" s="7"/>
      <c r="Y13" s="7"/>
      <c r="Z13" s="411">
        <v>0</v>
      </c>
      <c r="AA13" s="411">
        <v>0</v>
      </c>
      <c r="AB13" s="411">
        <v>0</v>
      </c>
      <c r="AC13" s="411">
        <v>0</v>
      </c>
      <c r="AD13" s="411">
        <v>50000</v>
      </c>
      <c r="AE13" s="411">
        <v>42.47</v>
      </c>
      <c r="AF13" s="411">
        <v>0</v>
      </c>
      <c r="AG13" s="411">
        <v>0</v>
      </c>
      <c r="AH13" s="411">
        <v>42.47</v>
      </c>
      <c r="AI13" s="407">
        <v>0</v>
      </c>
      <c r="AJ13" s="407">
        <v>0</v>
      </c>
      <c r="AK13" s="407">
        <v>42.47</v>
      </c>
      <c r="AL13" s="407">
        <v>0</v>
      </c>
      <c r="AM13" s="407">
        <v>0</v>
      </c>
      <c r="AN13" s="407">
        <v>42.47</v>
      </c>
      <c r="AO13" s="407">
        <v>-7.53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</row>
    <row r="14" spans="1:50" ht="15.75" customHeight="1">
      <c r="A14" s="127" t="s">
        <v>3966</v>
      </c>
      <c r="B14" s="408" t="s">
        <v>3997</v>
      </c>
      <c r="C14" s="408" t="s">
        <v>3998</v>
      </c>
      <c r="D14" s="309" t="s">
        <v>3999</v>
      </c>
      <c r="E14" s="9" t="s">
        <v>3976</v>
      </c>
      <c r="F14" s="9" t="s">
        <v>209</v>
      </c>
      <c r="G14" s="310" t="s">
        <v>3977</v>
      </c>
      <c r="H14" s="351" t="s">
        <v>170</v>
      </c>
      <c r="I14" s="26" t="s">
        <v>24</v>
      </c>
      <c r="J14" s="9" t="s">
        <v>3969</v>
      </c>
      <c r="K14" s="9" t="s">
        <v>3970</v>
      </c>
      <c r="L14" s="9" t="s">
        <v>3970</v>
      </c>
      <c r="M14" s="9"/>
      <c r="N14" s="9" t="str">
        <f t="shared" si="0"/>
        <v>Não</v>
      </c>
      <c r="O14" s="405">
        <v>45084</v>
      </c>
      <c r="P14" s="309"/>
      <c r="Q14" s="6" t="s">
        <v>3972</v>
      </c>
      <c r="R14" s="406">
        <v>7.4999999999999997E-3</v>
      </c>
      <c r="S14" s="251"/>
      <c r="T14" s="251"/>
      <c r="U14" s="6" t="s">
        <v>207</v>
      </c>
      <c r="V14" s="6" t="s">
        <v>3313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100</v>
      </c>
      <c r="AE14" s="407">
        <v>147111.76999999999</v>
      </c>
      <c r="AF14" s="407">
        <v>293154.95</v>
      </c>
      <c r="AG14" s="407">
        <v>393861.7</v>
      </c>
      <c r="AH14" s="407">
        <v>390340.6</v>
      </c>
      <c r="AI14" s="407">
        <v>508721.84</v>
      </c>
      <c r="AJ14" s="407">
        <v>607243.78</v>
      </c>
      <c r="AK14" s="407">
        <v>857931.72</v>
      </c>
      <c r="AL14" s="407">
        <v>860524.93</v>
      </c>
      <c r="AM14" s="407">
        <v>855358.56</v>
      </c>
      <c r="AN14" s="407">
        <v>862420.34</v>
      </c>
      <c r="AO14" s="407">
        <v>845912.78</v>
      </c>
      <c r="AP14" s="407">
        <v>856159.29</v>
      </c>
      <c r="AQ14" s="407">
        <v>862179.54</v>
      </c>
      <c r="AR14" s="407">
        <v>876440.29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</row>
    <row r="15" spans="1:50" ht="15.75" customHeight="1">
      <c r="A15" s="127" t="s">
        <v>3966</v>
      </c>
      <c r="B15" s="408" t="s">
        <v>4000</v>
      </c>
      <c r="C15" s="408" t="s">
        <v>4001</v>
      </c>
      <c r="D15" s="417" t="s">
        <v>4002</v>
      </c>
      <c r="E15" s="9" t="s">
        <v>3968</v>
      </c>
      <c r="F15" s="9" t="s">
        <v>42</v>
      </c>
      <c r="G15" s="9" t="s">
        <v>43</v>
      </c>
      <c r="H15" s="351" t="s">
        <v>170</v>
      </c>
      <c r="I15" s="26" t="s">
        <v>24</v>
      </c>
      <c r="J15" s="9" t="s">
        <v>3969</v>
      </c>
      <c r="K15" s="9" t="s">
        <v>3970</v>
      </c>
      <c r="L15" s="9" t="s">
        <v>3970</v>
      </c>
      <c r="M15" s="9"/>
      <c r="N15" s="9" t="str">
        <f t="shared" si="0"/>
        <v>Não</v>
      </c>
      <c r="O15" s="405">
        <v>45231</v>
      </c>
      <c r="P15" s="309"/>
      <c r="Q15" s="6" t="s">
        <v>3972</v>
      </c>
      <c r="R15" s="406">
        <v>8.9999999999999993E-3</v>
      </c>
      <c r="S15" s="251"/>
      <c r="T15" s="251"/>
      <c r="U15" s="6" t="s">
        <v>163</v>
      </c>
      <c r="V15" s="6" t="s">
        <v>3313</v>
      </c>
      <c r="W15" s="7"/>
      <c r="X15" s="6"/>
      <c r="Y15" s="6"/>
      <c r="Z15" s="407">
        <v>0</v>
      </c>
      <c r="AA15" s="407">
        <v>0</v>
      </c>
      <c r="AB15" s="407">
        <v>0</v>
      </c>
      <c r="AC15" s="407">
        <v>0</v>
      </c>
      <c r="AD15" s="407">
        <v>0</v>
      </c>
      <c r="AE15" s="407">
        <v>0</v>
      </c>
      <c r="AF15" s="407">
        <v>0</v>
      </c>
      <c r="AG15" s="407">
        <v>0</v>
      </c>
      <c r="AH15" s="407">
        <v>0</v>
      </c>
      <c r="AI15" s="407">
        <v>0</v>
      </c>
      <c r="AJ15" s="407">
        <v>99189.89</v>
      </c>
      <c r="AK15" s="407">
        <v>102048.49</v>
      </c>
      <c r="AL15" s="407">
        <v>103857.97</v>
      </c>
      <c r="AM15" s="407">
        <v>104847.92</v>
      </c>
      <c r="AN15" s="407">
        <v>107243.63</v>
      </c>
      <c r="AO15" s="407">
        <v>104846.24</v>
      </c>
      <c r="AP15" s="407">
        <v>106452.4</v>
      </c>
      <c r="AQ15" s="407">
        <v>107742.21</v>
      </c>
      <c r="AR15" s="407">
        <v>108476.58</v>
      </c>
      <c r="AS15" s="407">
        <v>111366.9</v>
      </c>
      <c r="AT15" s="407">
        <v>112705.05</v>
      </c>
      <c r="AU15" s="407">
        <v>111525.86</v>
      </c>
      <c r="AV15" s="407">
        <v>113301.53</v>
      </c>
      <c r="AW15" s="407">
        <v>111275.52</v>
      </c>
      <c r="AX15" s="407">
        <v>114118.37</v>
      </c>
    </row>
    <row r="16" spans="1:50" ht="15.75" customHeight="1">
      <c r="A16" s="127" t="s">
        <v>3966</v>
      </c>
      <c r="B16" s="321" t="s">
        <v>1644</v>
      </c>
      <c r="C16" s="408" t="s">
        <v>4003</v>
      </c>
      <c r="D16" s="417" t="s">
        <v>4004</v>
      </c>
      <c r="E16" s="9" t="s">
        <v>18</v>
      </c>
      <c r="F16" s="9" t="s">
        <v>209</v>
      </c>
      <c r="G16" s="9" t="s">
        <v>4005</v>
      </c>
      <c r="H16" s="351" t="s">
        <v>300</v>
      </c>
      <c r="I16" s="26" t="s">
        <v>24</v>
      </c>
      <c r="J16" s="9" t="s">
        <v>3969</v>
      </c>
      <c r="K16" s="9" t="s">
        <v>3970</v>
      </c>
      <c r="L16" s="9" t="s">
        <v>3970</v>
      </c>
      <c r="M16" s="9" t="s">
        <v>3970</v>
      </c>
      <c r="N16" s="9" t="str">
        <f t="shared" si="0"/>
        <v>Não</v>
      </c>
      <c r="O16" s="405">
        <v>45572</v>
      </c>
      <c r="P16" s="309"/>
      <c r="Q16" s="6" t="s">
        <v>3972</v>
      </c>
      <c r="R16" s="406">
        <v>8.0000000000000002E-3</v>
      </c>
      <c r="S16" s="251"/>
      <c r="T16" s="251"/>
      <c r="U16" s="6" t="s">
        <v>163</v>
      </c>
      <c r="V16" s="6" t="s">
        <v>1645</v>
      </c>
      <c r="W16" s="7"/>
      <c r="X16" s="6"/>
      <c r="Y16" s="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>
        <v>0</v>
      </c>
      <c r="AV16" s="407">
        <v>0</v>
      </c>
      <c r="AW16" s="407">
        <v>0</v>
      </c>
      <c r="AX16" s="407">
        <v>0</v>
      </c>
    </row>
    <row r="17" spans="1:50" ht="15.75" customHeight="1">
      <c r="A17" s="127" t="s">
        <v>3966</v>
      </c>
      <c r="B17" s="418" t="s">
        <v>3545</v>
      </c>
      <c r="C17" s="408" t="s">
        <v>4006</v>
      </c>
      <c r="D17" s="309" t="s">
        <v>4007</v>
      </c>
      <c r="E17" s="9" t="s">
        <v>18</v>
      </c>
      <c r="F17" s="9" t="s">
        <v>32</v>
      </c>
      <c r="G17" s="310" t="s">
        <v>18</v>
      </c>
      <c r="H17" s="351" t="s">
        <v>170</v>
      </c>
      <c r="I17" s="26" t="s">
        <v>24</v>
      </c>
      <c r="J17" s="9" t="s">
        <v>3969</v>
      </c>
      <c r="K17" s="9" t="s">
        <v>3970</v>
      </c>
      <c r="L17" s="9" t="s">
        <v>3970</v>
      </c>
      <c r="M17" s="9"/>
      <c r="N17" s="9" t="str">
        <f t="shared" si="0"/>
        <v>Não</v>
      </c>
      <c r="O17" s="405">
        <v>45052</v>
      </c>
      <c r="P17" s="309"/>
      <c r="Q17" s="6" t="s">
        <v>3972</v>
      </c>
      <c r="R17" s="406">
        <v>8.0000000000000002E-3</v>
      </c>
      <c r="S17" s="113"/>
      <c r="T17" s="113"/>
      <c r="U17" s="6" t="s">
        <v>163</v>
      </c>
      <c r="V17" s="6" t="s">
        <v>3313</v>
      </c>
      <c r="W17" s="7"/>
      <c r="X17" s="6"/>
      <c r="Y17" s="6"/>
      <c r="Z17" s="407">
        <v>0</v>
      </c>
      <c r="AA17" s="407">
        <v>0</v>
      </c>
      <c r="AB17" s="407">
        <v>0</v>
      </c>
      <c r="AC17" s="407">
        <v>0</v>
      </c>
      <c r="AD17" s="407">
        <v>10000</v>
      </c>
      <c r="AE17" s="407">
        <v>17823.18</v>
      </c>
      <c r="AF17" s="407">
        <v>27647.279999999999</v>
      </c>
      <c r="AG17" s="407">
        <v>27690.1</v>
      </c>
      <c r="AH17" s="407">
        <v>27610.94</v>
      </c>
      <c r="AI17" s="407">
        <v>32581.23</v>
      </c>
      <c r="AJ17" s="407">
        <v>37752.559999999998</v>
      </c>
      <c r="AK17" s="407">
        <v>43408.75</v>
      </c>
      <c r="AL17" s="407">
        <v>43676.98</v>
      </c>
      <c r="AM17" s="407">
        <v>56013.84</v>
      </c>
      <c r="AN17" s="407">
        <v>61542.01</v>
      </c>
      <c r="AO17" s="407">
        <v>69588.53</v>
      </c>
      <c r="AP17" s="407">
        <v>70579.42</v>
      </c>
      <c r="AQ17" s="407">
        <v>71243.679999999993</v>
      </c>
      <c r="AR17" s="407">
        <v>72651.27</v>
      </c>
      <c r="AS17" s="407">
        <v>73569.5</v>
      </c>
      <c r="AT17" s="407">
        <v>74398.850000000006</v>
      </c>
      <c r="AU17" s="407">
        <v>72634.62</v>
      </c>
      <c r="AV17" s="407">
        <v>73052.820000000007</v>
      </c>
      <c r="AW17" s="407">
        <v>91401.31</v>
      </c>
      <c r="AX17" s="407">
        <v>91388.02</v>
      </c>
    </row>
    <row r="18" spans="1:50" ht="15.75" customHeight="1">
      <c r="A18" s="408" t="s">
        <v>3966</v>
      </c>
      <c r="B18" s="408" t="s">
        <v>2120</v>
      </c>
      <c r="C18" s="408" t="s">
        <v>2117</v>
      </c>
      <c r="D18" s="417" t="s">
        <v>4008</v>
      </c>
      <c r="E18" s="9" t="s">
        <v>18</v>
      </c>
      <c r="F18" s="9" t="s">
        <v>32</v>
      </c>
      <c r="G18" s="310" t="s">
        <v>409</v>
      </c>
      <c r="H18" s="351" t="s">
        <v>161</v>
      </c>
      <c r="I18" s="26" t="s">
        <v>24</v>
      </c>
      <c r="J18" s="9" t="s">
        <v>3969</v>
      </c>
      <c r="K18" s="9" t="s">
        <v>3970</v>
      </c>
      <c r="L18" s="9" t="s">
        <v>3970</v>
      </c>
      <c r="M18" s="9"/>
      <c r="N18" s="9" t="str">
        <f t="shared" si="0"/>
        <v>Não</v>
      </c>
      <c r="O18" s="409">
        <v>45215</v>
      </c>
      <c r="P18" s="409">
        <v>45602</v>
      </c>
      <c r="Q18" s="7" t="s">
        <v>3972</v>
      </c>
      <c r="R18" s="410">
        <v>8.0000000000000002E-3</v>
      </c>
      <c r="S18" s="30"/>
      <c r="T18" s="30"/>
      <c r="U18" s="7" t="s">
        <v>163</v>
      </c>
      <c r="V18" s="6" t="s">
        <v>32</v>
      </c>
      <c r="W18" s="7"/>
      <c r="X18" s="7"/>
      <c r="Y18" s="7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35327.4</v>
      </c>
      <c r="AP18" s="407">
        <v>35400.42</v>
      </c>
      <c r="AQ18" s="407">
        <v>35447.61</v>
      </c>
      <c r="AR18" s="407">
        <v>36630.980000000003</v>
      </c>
      <c r="AS18" s="407">
        <v>30357.8</v>
      </c>
      <c r="AT18" s="407">
        <v>27181.53</v>
      </c>
      <c r="AU18" s="407">
        <v>0</v>
      </c>
      <c r="AV18" s="407">
        <v>0</v>
      </c>
      <c r="AW18" s="407">
        <v>0</v>
      </c>
      <c r="AX18" s="407">
        <v>0</v>
      </c>
    </row>
    <row r="19" spans="1:50" ht="15.75" customHeight="1">
      <c r="A19" s="127" t="s">
        <v>3966</v>
      </c>
      <c r="B19" s="92" t="s">
        <v>2459</v>
      </c>
      <c r="C19" s="25" t="s">
        <v>2457</v>
      </c>
      <c r="D19" s="4" t="s">
        <v>4009</v>
      </c>
      <c r="E19" s="9" t="s">
        <v>159</v>
      </c>
      <c r="F19" s="9" t="s">
        <v>32</v>
      </c>
      <c r="G19" s="310" t="s">
        <v>160</v>
      </c>
      <c r="H19" s="351" t="s">
        <v>300</v>
      </c>
      <c r="I19" s="26" t="s">
        <v>24</v>
      </c>
      <c r="J19" s="9" t="s">
        <v>3969</v>
      </c>
      <c r="K19" s="9" t="s">
        <v>3970</v>
      </c>
      <c r="L19" s="9" t="s">
        <v>3970</v>
      </c>
      <c r="M19" s="9"/>
      <c r="N19" s="9" t="str">
        <f t="shared" si="0"/>
        <v>Não</v>
      </c>
      <c r="O19" s="405">
        <v>45314</v>
      </c>
      <c r="P19" s="309"/>
      <c r="Q19" s="6" t="s">
        <v>3972</v>
      </c>
      <c r="R19" s="406">
        <v>8.0000000000000002E-3</v>
      </c>
      <c r="S19" s="113"/>
      <c r="T19" s="113"/>
      <c r="U19" s="6" t="s">
        <v>163</v>
      </c>
      <c r="V19" s="6" t="s">
        <v>32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0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</row>
    <row r="20" spans="1:50" ht="15.75" customHeight="1">
      <c r="A20" s="127" t="s">
        <v>3966</v>
      </c>
      <c r="B20" s="92" t="s">
        <v>4010</v>
      </c>
      <c r="C20" s="25" t="s">
        <v>4011</v>
      </c>
      <c r="D20" s="38" t="s">
        <v>4012</v>
      </c>
      <c r="E20" s="9" t="s">
        <v>18</v>
      </c>
      <c r="F20" s="9" t="s">
        <v>32</v>
      </c>
      <c r="G20" s="310" t="s">
        <v>409</v>
      </c>
      <c r="H20" s="351" t="s">
        <v>161</v>
      </c>
      <c r="I20" s="26" t="s">
        <v>24</v>
      </c>
      <c r="J20" s="9" t="s">
        <v>3969</v>
      </c>
      <c r="K20" s="9" t="s">
        <v>3970</v>
      </c>
      <c r="L20" s="9" t="s">
        <v>3970</v>
      </c>
      <c r="M20" s="9"/>
      <c r="N20" s="9" t="str">
        <f t="shared" si="0"/>
        <v>Não</v>
      </c>
      <c r="O20" s="405">
        <v>45329</v>
      </c>
      <c r="P20" s="405">
        <v>45604</v>
      </c>
      <c r="Q20" s="6" t="s">
        <v>3972</v>
      </c>
      <c r="R20" s="406">
        <v>8.0000000000000002E-3</v>
      </c>
      <c r="S20" s="113"/>
      <c r="T20" s="113"/>
      <c r="U20" s="6" t="s">
        <v>163</v>
      </c>
      <c r="V20" s="6" t="s">
        <v>3313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25253.99</v>
      </c>
      <c r="AO20" s="407">
        <v>24598.33</v>
      </c>
      <c r="AP20" s="407">
        <v>25713.99</v>
      </c>
      <c r="AQ20" s="407">
        <v>12427.11</v>
      </c>
      <c r="AR20" s="407">
        <v>12706.54</v>
      </c>
      <c r="AS20" s="407">
        <v>17446.150000000001</v>
      </c>
      <c r="AT20" s="407">
        <v>34149.910000000003</v>
      </c>
      <c r="AU20" s="407">
        <v>0</v>
      </c>
      <c r="AV20" s="407">
        <v>0</v>
      </c>
      <c r="AW20" s="407">
        <v>0</v>
      </c>
      <c r="AX20" s="407">
        <v>0</v>
      </c>
    </row>
    <row r="21" spans="1:50" ht="15.75" customHeight="1">
      <c r="A21" s="108" t="s">
        <v>3966</v>
      </c>
      <c r="B21" s="408" t="s">
        <v>2555</v>
      </c>
      <c r="C21" s="408" t="s">
        <v>4013</v>
      </c>
      <c r="D21" s="309" t="s">
        <v>4014</v>
      </c>
      <c r="E21" s="9" t="s">
        <v>18</v>
      </c>
      <c r="F21" s="9" t="s">
        <v>32</v>
      </c>
      <c r="G21" s="310" t="s">
        <v>220</v>
      </c>
      <c r="H21" s="351" t="s">
        <v>170</v>
      </c>
      <c r="I21" s="26" t="s">
        <v>24</v>
      </c>
      <c r="J21" s="9" t="s">
        <v>4015</v>
      </c>
      <c r="K21" s="9" t="s">
        <v>3989</v>
      </c>
      <c r="L21" s="9" t="s">
        <v>3989</v>
      </c>
      <c r="M21" s="9"/>
      <c r="N21" s="9" t="str">
        <f t="shared" si="0"/>
        <v>Não</v>
      </c>
      <c r="O21" s="309"/>
      <c r="P21" s="309"/>
      <c r="Q21" s="6" t="s">
        <v>3972</v>
      </c>
      <c r="R21" s="406">
        <v>7.0000000000000001E-3</v>
      </c>
      <c r="S21" s="113"/>
      <c r="T21" s="419"/>
      <c r="U21" s="6" t="s">
        <v>163</v>
      </c>
      <c r="V21" s="6" t="s">
        <v>32</v>
      </c>
      <c r="W21" s="7"/>
      <c r="X21" s="6"/>
      <c r="Y21" s="6"/>
      <c r="Z21" s="407">
        <v>0</v>
      </c>
      <c r="AA21" s="407">
        <v>0</v>
      </c>
      <c r="AB21" s="407">
        <v>0</v>
      </c>
      <c r="AC21" s="407">
        <v>0</v>
      </c>
      <c r="AD21" s="407">
        <v>0</v>
      </c>
      <c r="AE21" s="407">
        <v>0</v>
      </c>
      <c r="AF21" s="407">
        <v>0</v>
      </c>
      <c r="AG21" s="407">
        <v>0</v>
      </c>
      <c r="AH21" s="407">
        <v>0</v>
      </c>
      <c r="AI21" s="407">
        <v>0</v>
      </c>
      <c r="AJ21" s="407">
        <v>0</v>
      </c>
      <c r="AK21" s="407">
        <v>0</v>
      </c>
      <c r="AL21" s="407">
        <v>0</v>
      </c>
      <c r="AM21" s="407">
        <v>0</v>
      </c>
      <c r="AN21" s="407">
        <v>0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643759.87</v>
      </c>
      <c r="AV21" s="407">
        <v>646306.93999999994</v>
      </c>
      <c r="AW21" s="407">
        <v>428132.51</v>
      </c>
      <c r="AX21" s="407">
        <v>428132.51</v>
      </c>
    </row>
    <row r="22" spans="1:50" ht="15.75" customHeight="1">
      <c r="A22" s="127" t="s">
        <v>3966</v>
      </c>
      <c r="B22" s="408" t="s">
        <v>3313</v>
      </c>
      <c r="C22" s="408" t="s">
        <v>4016</v>
      </c>
      <c r="D22" s="309" t="s">
        <v>4017</v>
      </c>
      <c r="E22" s="9" t="s">
        <v>18</v>
      </c>
      <c r="F22" s="9" t="s">
        <v>32</v>
      </c>
      <c r="G22" s="310" t="s">
        <v>255</v>
      </c>
      <c r="H22" s="351" t="s">
        <v>179</v>
      </c>
      <c r="I22" s="26" t="s">
        <v>24</v>
      </c>
      <c r="J22" s="9" t="s">
        <v>3969</v>
      </c>
      <c r="K22" s="9" t="s">
        <v>3970</v>
      </c>
      <c r="L22" s="9" t="s">
        <v>3970</v>
      </c>
      <c r="M22" s="9"/>
      <c r="N22" s="9" t="str">
        <f t="shared" si="0"/>
        <v>Não</v>
      </c>
      <c r="O22" s="405">
        <v>44944</v>
      </c>
      <c r="P22" s="309"/>
      <c r="Q22" s="6" t="s">
        <v>3972</v>
      </c>
      <c r="R22" s="406">
        <v>8.0000000000000002E-3</v>
      </c>
      <c r="S22" s="81"/>
      <c r="T22" s="14" t="s">
        <v>4018</v>
      </c>
      <c r="U22" s="6" t="s">
        <v>207</v>
      </c>
      <c r="V22" s="6" t="s">
        <v>3313</v>
      </c>
      <c r="W22" s="7"/>
      <c r="X22" s="6"/>
      <c r="Y22" s="6"/>
      <c r="Z22" s="407">
        <v>475031.53</v>
      </c>
      <c r="AA22" s="407">
        <v>467242.31</v>
      </c>
      <c r="AB22" s="407">
        <v>475245.76</v>
      </c>
      <c r="AC22" s="407">
        <v>474056.33</v>
      </c>
      <c r="AD22" s="407">
        <v>475975.17</v>
      </c>
      <c r="AE22" s="407">
        <v>483037.09</v>
      </c>
      <c r="AF22" s="407">
        <v>492092.04</v>
      </c>
      <c r="AG22" s="407">
        <v>485533.4</v>
      </c>
      <c r="AH22" s="407">
        <v>478684.8</v>
      </c>
      <c r="AI22" s="407">
        <v>476463.51</v>
      </c>
      <c r="AJ22" s="407">
        <v>496631.17</v>
      </c>
      <c r="AK22" s="407">
        <v>511349.87</v>
      </c>
      <c r="AL22" s="407">
        <v>507269.24</v>
      </c>
      <c r="AM22" s="407">
        <v>526554.68000000005</v>
      </c>
      <c r="AN22" s="407">
        <v>553891.52</v>
      </c>
      <c r="AO22" s="407">
        <v>529283.89</v>
      </c>
      <c r="AP22" s="407">
        <v>549792.31000000006</v>
      </c>
      <c r="AQ22" s="407">
        <v>553289.14</v>
      </c>
      <c r="AR22" s="407">
        <v>561495.38</v>
      </c>
      <c r="AS22" s="407">
        <v>559626.64</v>
      </c>
      <c r="AT22" s="407">
        <v>303824.89</v>
      </c>
      <c r="AU22" s="407">
        <v>298395.06</v>
      </c>
      <c r="AV22" s="407">
        <v>308005.09999999998</v>
      </c>
      <c r="AW22" s="407">
        <v>301676.09999999998</v>
      </c>
      <c r="AX22" s="407">
        <v>296923.61</v>
      </c>
    </row>
    <row r="23" spans="1:50" ht="15.75" customHeight="1">
      <c r="A23" s="127" t="s">
        <v>3966</v>
      </c>
      <c r="B23" s="408" t="s">
        <v>3313</v>
      </c>
      <c r="C23" s="408" t="s">
        <v>4019</v>
      </c>
      <c r="D23" s="309" t="s">
        <v>4020</v>
      </c>
      <c r="E23" s="9" t="s">
        <v>81</v>
      </c>
      <c r="F23" s="9" t="s">
        <v>970</v>
      </c>
      <c r="G23" s="310" t="s">
        <v>4021</v>
      </c>
      <c r="H23" s="351" t="s">
        <v>300</v>
      </c>
      <c r="I23" s="26" t="s">
        <v>24</v>
      </c>
      <c r="J23" s="9" t="s">
        <v>3969</v>
      </c>
      <c r="K23" s="9" t="s">
        <v>3970</v>
      </c>
      <c r="L23" s="9" t="s">
        <v>3970</v>
      </c>
      <c r="M23" s="9" t="s">
        <v>3970</v>
      </c>
      <c r="N23" s="9" t="str">
        <f t="shared" si="0"/>
        <v>Não</v>
      </c>
      <c r="O23" s="405">
        <v>45558</v>
      </c>
      <c r="P23" s="309"/>
      <c r="Q23" s="6" t="s">
        <v>3972</v>
      </c>
      <c r="R23" s="406">
        <v>8.0000000000000002E-3</v>
      </c>
      <c r="S23" s="81"/>
      <c r="T23" s="14"/>
      <c r="U23" s="6" t="s">
        <v>207</v>
      </c>
      <c r="V23" s="6"/>
      <c r="W23" s="7"/>
      <c r="X23" s="6"/>
      <c r="Y23" s="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>
        <v>79697.78</v>
      </c>
      <c r="AU23" s="407">
        <v>76781.98</v>
      </c>
      <c r="AV23" s="407">
        <v>77981.27</v>
      </c>
      <c r="AW23" s="407">
        <v>77045.100000000006</v>
      </c>
      <c r="AX23" s="407">
        <v>78274.929999999993</v>
      </c>
    </row>
    <row r="24" spans="1:50" ht="15.75" customHeight="1">
      <c r="A24" s="127" t="s">
        <v>3966</v>
      </c>
      <c r="B24" s="108" t="s">
        <v>4022</v>
      </c>
      <c r="C24" s="108" t="s">
        <v>4023</v>
      </c>
      <c r="D24" s="309" t="s">
        <v>4024</v>
      </c>
      <c r="E24" s="9" t="s">
        <v>18</v>
      </c>
      <c r="F24" s="9" t="s">
        <v>32</v>
      </c>
      <c r="G24" s="310" t="s">
        <v>409</v>
      </c>
      <c r="H24" s="351" t="s">
        <v>161</v>
      </c>
      <c r="I24" s="26" t="s">
        <v>24</v>
      </c>
      <c r="J24" s="9" t="s">
        <v>3969</v>
      </c>
      <c r="K24" s="9" t="s">
        <v>3970</v>
      </c>
      <c r="L24" s="9" t="s">
        <v>3970</v>
      </c>
      <c r="M24" s="9"/>
      <c r="N24" s="9" t="str">
        <f t="shared" si="0"/>
        <v>Não</v>
      </c>
      <c r="O24" s="405">
        <v>45001</v>
      </c>
      <c r="P24" s="405">
        <v>45565</v>
      </c>
      <c r="Q24" s="6" t="s">
        <v>3972</v>
      </c>
      <c r="R24" s="406">
        <v>8.0000000000000002E-3</v>
      </c>
      <c r="S24" s="113"/>
      <c r="T24" s="113"/>
      <c r="U24" s="6" t="s">
        <v>163</v>
      </c>
      <c r="V24" s="6" t="s">
        <v>3313</v>
      </c>
      <c r="W24" s="7"/>
      <c r="X24" s="6"/>
      <c r="Y24" s="6"/>
      <c r="Z24" s="407">
        <v>0</v>
      </c>
      <c r="AA24" s="407">
        <v>0</v>
      </c>
      <c r="AB24" s="407">
        <v>253638.82</v>
      </c>
      <c r="AC24" s="407">
        <v>254673.01</v>
      </c>
      <c r="AD24" s="407">
        <v>254027.5</v>
      </c>
      <c r="AE24" s="407">
        <v>258268.19</v>
      </c>
      <c r="AF24" s="407">
        <v>261881.54</v>
      </c>
      <c r="AG24" s="407">
        <v>260319.34</v>
      </c>
      <c r="AH24" s="407">
        <v>254977.7</v>
      </c>
      <c r="AI24" s="407">
        <v>252509.3</v>
      </c>
      <c r="AJ24" s="407">
        <v>264031.76</v>
      </c>
      <c r="AK24" s="407">
        <v>270334.46000000002</v>
      </c>
      <c r="AL24" s="407">
        <v>272829.18</v>
      </c>
      <c r="AM24" s="407">
        <v>358411</v>
      </c>
      <c r="AN24" s="407">
        <v>366704.43</v>
      </c>
      <c r="AO24" s="407">
        <v>360104</v>
      </c>
      <c r="AP24" s="407">
        <v>371449.75</v>
      </c>
      <c r="AQ24" s="407">
        <v>374846.98</v>
      </c>
      <c r="AR24" s="407">
        <v>477426.64</v>
      </c>
      <c r="AS24" s="407">
        <v>589296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</row>
    <row r="25" spans="1:50" ht="15.75" customHeight="1">
      <c r="A25" s="408" t="s">
        <v>3966</v>
      </c>
      <c r="B25" s="408" t="s">
        <v>2879</v>
      </c>
      <c r="C25" s="408" t="s">
        <v>2877</v>
      </c>
      <c r="D25" s="316" t="s">
        <v>4025</v>
      </c>
      <c r="E25" s="9" t="s">
        <v>18</v>
      </c>
      <c r="F25" s="9" t="s">
        <v>32</v>
      </c>
      <c r="G25" s="310" t="s">
        <v>255</v>
      </c>
      <c r="H25" s="351" t="s">
        <v>161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6"/>
      <c r="P25" s="409">
        <v>45083</v>
      </c>
      <c r="Q25" s="7" t="s">
        <v>3972</v>
      </c>
      <c r="R25" s="410">
        <v>8.0000000000000002E-3</v>
      </c>
      <c r="S25" s="47"/>
      <c r="T25" s="30"/>
      <c r="U25" s="7" t="s">
        <v>163</v>
      </c>
      <c r="V25" s="6" t="s">
        <v>32</v>
      </c>
      <c r="W25" s="7"/>
      <c r="X25" s="7"/>
      <c r="Y25" s="7"/>
      <c r="Z25" s="411">
        <v>0</v>
      </c>
      <c r="AA25" s="411">
        <v>0</v>
      </c>
      <c r="AB25" s="411">
        <v>0</v>
      </c>
      <c r="AC25" s="411">
        <v>0</v>
      </c>
      <c r="AD25" s="411">
        <v>0</v>
      </c>
      <c r="AE25" s="411">
        <v>0</v>
      </c>
      <c r="AF25" s="411">
        <v>0</v>
      </c>
      <c r="AG25" s="411">
        <v>0</v>
      </c>
      <c r="AH25" s="411">
        <v>0</v>
      </c>
      <c r="AI25" s="411">
        <v>0</v>
      </c>
      <c r="AJ25" s="411">
        <v>0</v>
      </c>
      <c r="AK25" s="411">
        <v>0</v>
      </c>
      <c r="AL25" s="411">
        <v>0</v>
      </c>
      <c r="AM25" s="411">
        <v>0</v>
      </c>
      <c r="AN25" s="411">
        <v>0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</row>
    <row r="26" spans="1:50" ht="15.75" customHeight="1">
      <c r="A26" s="321"/>
      <c r="B26" s="321"/>
      <c r="C26" s="321"/>
      <c r="D26" s="322"/>
      <c r="E26" s="323"/>
      <c r="F26" s="323"/>
      <c r="G26" s="324"/>
      <c r="H26" s="218"/>
      <c r="I26" s="218"/>
      <c r="J26" s="218"/>
      <c r="K26" s="218"/>
      <c r="L26" s="218"/>
      <c r="M26" s="218"/>
      <c r="N26" s="218"/>
      <c r="O26" s="325"/>
      <c r="P26" s="325"/>
      <c r="Q26" s="324"/>
      <c r="R26" s="326"/>
      <c r="S26" s="328"/>
      <c r="T26" s="328"/>
      <c r="U26" s="324"/>
      <c r="V26" s="324"/>
      <c r="W26" s="324"/>
      <c r="X26" s="325"/>
      <c r="Y26" s="325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9"/>
      <c r="B27" s="330"/>
      <c r="C27" s="330" t="s">
        <v>3114</v>
      </c>
      <c r="D27" s="331">
        <f>COUNTIF(H:H,"Ativo")</f>
        <v>6</v>
      </c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325"/>
      <c r="Q27" s="324"/>
      <c r="R27" s="326"/>
      <c r="S27" s="328"/>
      <c r="T27" s="328"/>
      <c r="U27" s="324"/>
      <c r="V27" s="324"/>
      <c r="W27" s="324"/>
      <c r="X27" s="325"/>
      <c r="Y27" s="325"/>
      <c r="Z27" s="420">
        <f t="shared" ref="Z27:AD27" si="1">SUM(Z5:Z25)</f>
        <v>486835.10000000003</v>
      </c>
      <c r="AA27" s="420">
        <f t="shared" si="1"/>
        <v>485698.67</v>
      </c>
      <c r="AB27" s="420">
        <f t="shared" si="1"/>
        <v>749759.91</v>
      </c>
      <c r="AC27" s="420">
        <f t="shared" si="1"/>
        <v>843919.10000000009</v>
      </c>
      <c r="AD27" s="420">
        <f t="shared" si="1"/>
        <v>1075353.23</v>
      </c>
      <c r="AE27" s="420">
        <f t="shared" ref="AE27:AI27" si="2">SUM(AE4:AE25)</f>
        <v>1283396.6099999999</v>
      </c>
      <c r="AF27" s="420">
        <f t="shared" si="2"/>
        <v>1611547.4800000002</v>
      </c>
      <c r="AG27" s="420">
        <f t="shared" si="2"/>
        <v>1805361.6600000004</v>
      </c>
      <c r="AH27" s="420">
        <f t="shared" si="2"/>
        <v>1910410.67</v>
      </c>
      <c r="AI27" s="420">
        <f t="shared" si="2"/>
        <v>2019361.11</v>
      </c>
      <c r="AJ27" s="420">
        <f t="shared" ref="AJ27:AX27" si="3">SUM(AJ3:AJ25)</f>
        <v>2374956.2599999998</v>
      </c>
      <c r="AK27" s="420">
        <f t="shared" si="3"/>
        <v>2780694.11</v>
      </c>
      <c r="AL27" s="420">
        <f t="shared" si="3"/>
        <v>2784739.66</v>
      </c>
      <c r="AM27" s="420">
        <f t="shared" si="3"/>
        <v>2901557.6</v>
      </c>
      <c r="AN27" s="420">
        <f t="shared" si="3"/>
        <v>3080107.76</v>
      </c>
      <c r="AO27" s="420">
        <f t="shared" si="3"/>
        <v>3336074.58</v>
      </c>
      <c r="AP27" s="420">
        <f t="shared" si="3"/>
        <v>3461366.97</v>
      </c>
      <c r="AQ27" s="420">
        <f t="shared" si="3"/>
        <v>3515414.23</v>
      </c>
      <c r="AR27" s="420">
        <f t="shared" si="3"/>
        <v>3657518.89</v>
      </c>
      <c r="AS27" s="420">
        <f t="shared" si="3"/>
        <v>2203596.91</v>
      </c>
      <c r="AT27" s="420">
        <f t="shared" si="3"/>
        <v>1037808.4100000001</v>
      </c>
      <c r="AU27" s="420">
        <f t="shared" si="3"/>
        <v>1607247.7</v>
      </c>
      <c r="AV27" s="420">
        <f t="shared" si="3"/>
        <v>1665507.4699999997</v>
      </c>
      <c r="AW27" s="420">
        <f t="shared" si="3"/>
        <v>1253851.6499999999</v>
      </c>
      <c r="AX27" s="420">
        <f t="shared" si="3"/>
        <v>1256924.3099999998</v>
      </c>
    </row>
    <row r="28" spans="1:50" ht="15.75" customHeight="1">
      <c r="A28" s="333"/>
      <c r="B28" s="334"/>
      <c r="C28" s="334" t="s">
        <v>3115</v>
      </c>
      <c r="D28" s="335">
        <f>COUNTIF(H:H,"Inativo")</f>
        <v>1</v>
      </c>
      <c r="E28" s="336"/>
      <c r="F28" s="336"/>
      <c r="G28" s="336"/>
      <c r="H28" s="323"/>
      <c r="I28" s="323"/>
      <c r="J28" s="323"/>
      <c r="K28" s="323"/>
      <c r="L28" s="323"/>
      <c r="M28" s="323"/>
      <c r="N28" s="323"/>
      <c r="O28" s="337"/>
      <c r="P28" s="338"/>
      <c r="Q28" s="323"/>
      <c r="R28" s="326"/>
      <c r="S28" s="328"/>
      <c r="T28" s="328"/>
      <c r="U28" s="324"/>
      <c r="V28" s="324"/>
      <c r="W28" s="324"/>
      <c r="X28" s="338"/>
      <c r="Y28" s="338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3"/>
      <c r="B29" s="334"/>
      <c r="C29" s="334" t="s">
        <v>3116</v>
      </c>
      <c r="D29" s="335">
        <f>COUNTIF(H:H,"Encerrado")</f>
        <v>9</v>
      </c>
      <c r="E29" s="336"/>
      <c r="F29" s="336"/>
      <c r="G29" s="336"/>
      <c r="H29" s="323"/>
      <c r="I29" s="323"/>
      <c r="J29" s="323"/>
      <c r="K29" s="323"/>
      <c r="L29" s="323"/>
      <c r="M29" s="323"/>
      <c r="N29" s="323"/>
      <c r="O29" s="337"/>
      <c r="P29" s="338"/>
      <c r="Q29" s="323"/>
      <c r="R29" s="326"/>
      <c r="S29" s="328"/>
      <c r="T29" s="328"/>
      <c r="U29" s="324"/>
      <c r="V29" s="324"/>
      <c r="W29" s="324"/>
      <c r="X29" s="338"/>
      <c r="Y29" s="338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1"/>
      <c r="B30" s="342"/>
      <c r="C30" s="342" t="s">
        <v>3117</v>
      </c>
      <c r="D30" s="343">
        <f>COUNTIF(H:H,"Pode Operar")</f>
        <v>7</v>
      </c>
      <c r="E30" s="336"/>
      <c r="F30" s="336"/>
      <c r="G30" s="336"/>
      <c r="H30" s="323"/>
      <c r="I30" s="323"/>
      <c r="J30" s="323"/>
      <c r="K30" s="323"/>
      <c r="L30" s="323"/>
      <c r="M30" s="323"/>
      <c r="N30" s="323"/>
      <c r="O30" s="337"/>
      <c r="P30" s="338"/>
      <c r="Q30" s="323"/>
      <c r="R30" s="326"/>
      <c r="S30" s="328"/>
      <c r="T30" s="328"/>
      <c r="U30" s="324"/>
      <c r="V30" s="324"/>
      <c r="W30" s="324"/>
      <c r="X30" s="338"/>
      <c r="Y30" s="338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C2:AG25" xr:uid="{A62E01E5-9169-4134-8190-3615E1327BEC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105</v>
      </c>
      <c r="B1" s="667"/>
      <c r="C1" s="667"/>
      <c r="D1" s="667"/>
      <c r="E1" s="667"/>
      <c r="F1" s="668"/>
      <c r="G1" s="669" t="s">
        <v>107</v>
      </c>
      <c r="H1" s="668"/>
      <c r="I1" s="666" t="s">
        <v>105</v>
      </c>
      <c r="J1" s="667"/>
      <c r="K1" s="667"/>
      <c r="L1" s="667"/>
      <c r="M1" s="667"/>
      <c r="N1" s="668"/>
      <c r="O1" s="244" t="s">
        <v>3119</v>
      </c>
      <c r="P1" s="400" t="s">
        <v>3118</v>
      </c>
      <c r="Q1" s="674" t="s">
        <v>108</v>
      </c>
      <c r="R1" s="667"/>
      <c r="S1" s="667"/>
      <c r="T1" s="667"/>
      <c r="U1" s="667"/>
      <c r="V1" s="668"/>
      <c r="W1" s="246" t="s">
        <v>109</v>
      </c>
      <c r="X1" s="246" t="s">
        <v>109</v>
      </c>
      <c r="Y1" s="246" t="s">
        <v>109</v>
      </c>
      <c r="Z1" s="246" t="s">
        <v>109</v>
      </c>
      <c r="AA1" s="246" t="s">
        <v>109</v>
      </c>
      <c r="AB1" s="21" t="s">
        <v>109</v>
      </c>
    </row>
    <row r="2" spans="1:28" ht="25.5">
      <c r="A2" s="1" t="s">
        <v>2</v>
      </c>
      <c r="B2" s="1" t="s">
        <v>110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112</v>
      </c>
      <c r="H2" s="1" t="s">
        <v>113</v>
      </c>
      <c r="I2" s="1" t="s">
        <v>3962</v>
      </c>
      <c r="J2" s="1" t="s">
        <v>114</v>
      </c>
      <c r="K2" s="402" t="s">
        <v>115</v>
      </c>
      <c r="L2" s="402" t="s">
        <v>116</v>
      </c>
      <c r="M2" s="402" t="s">
        <v>8</v>
      </c>
      <c r="N2" s="403" t="s">
        <v>117</v>
      </c>
      <c r="O2" s="2" t="s">
        <v>3956</v>
      </c>
      <c r="P2" s="2" t="s">
        <v>119</v>
      </c>
      <c r="Q2" s="1" t="s">
        <v>120</v>
      </c>
      <c r="R2" s="402" t="s">
        <v>13</v>
      </c>
      <c r="S2" s="1" t="s">
        <v>12</v>
      </c>
      <c r="T2" s="1" t="s">
        <v>121</v>
      </c>
      <c r="U2" s="1" t="s">
        <v>14</v>
      </c>
      <c r="V2" s="1" t="s">
        <v>124</v>
      </c>
      <c r="W2" s="402">
        <v>45504</v>
      </c>
      <c r="X2" s="402">
        <v>45534</v>
      </c>
      <c r="Y2" s="402">
        <v>45565</v>
      </c>
      <c r="Z2" s="402">
        <v>45596</v>
      </c>
      <c r="AA2" s="402">
        <v>45625</v>
      </c>
      <c r="AB2" s="348" t="s">
        <v>154</v>
      </c>
    </row>
    <row r="3" spans="1:28" ht="15.75" customHeight="1">
      <c r="A3" s="14" t="s">
        <v>4026</v>
      </c>
      <c r="B3" s="39" t="s">
        <v>818</v>
      </c>
      <c r="C3" s="6" t="s">
        <v>4027</v>
      </c>
      <c r="D3" s="9" t="s">
        <v>18</v>
      </c>
      <c r="E3" s="9" t="s">
        <v>32</v>
      </c>
      <c r="F3" s="9" t="s">
        <v>220</v>
      </c>
      <c r="G3" s="351" t="s">
        <v>170</v>
      </c>
      <c r="H3" s="26" t="s">
        <v>24</v>
      </c>
      <c r="I3" s="9" t="s">
        <v>3969</v>
      </c>
      <c r="J3" s="9" t="str">
        <f>IF(O3=0,"Não","Sim")</f>
        <v>Não</v>
      </c>
      <c r="K3" s="112">
        <v>45484</v>
      </c>
      <c r="L3" s="6"/>
      <c r="M3" s="6" t="s">
        <v>3972</v>
      </c>
      <c r="N3" s="10">
        <v>0.01</v>
      </c>
      <c r="O3" s="113"/>
      <c r="P3" s="113"/>
      <c r="Q3" s="6" t="s">
        <v>163</v>
      </c>
      <c r="R3" s="6" t="s">
        <v>32</v>
      </c>
      <c r="S3" s="39" t="s">
        <v>820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1">
        <v>183280.25</v>
      </c>
      <c r="X3" s="421">
        <v>188236.87</v>
      </c>
      <c r="Y3" s="421">
        <v>130068.69</v>
      </c>
      <c r="Z3" s="421">
        <v>126893.18</v>
      </c>
      <c r="AA3" s="421">
        <v>129182.16</v>
      </c>
      <c r="AB3" s="421">
        <v>121911.07</v>
      </c>
    </row>
    <row r="4" spans="1:28" ht="15.75" customHeight="1">
      <c r="A4" s="14" t="s">
        <v>4026</v>
      </c>
      <c r="B4" s="92" t="s">
        <v>1402</v>
      </c>
      <c r="C4" s="7" t="s">
        <v>4028</v>
      </c>
      <c r="D4" s="9" t="s">
        <v>18</v>
      </c>
      <c r="E4" s="9" t="s">
        <v>32</v>
      </c>
      <c r="F4" s="9" t="s">
        <v>220</v>
      </c>
      <c r="G4" s="351" t="s">
        <v>170</v>
      </c>
      <c r="H4" s="26" t="s">
        <v>24</v>
      </c>
      <c r="I4" s="9" t="s">
        <v>3969</v>
      </c>
      <c r="J4" s="9" t="s">
        <v>199</v>
      </c>
      <c r="K4" s="27">
        <v>45489</v>
      </c>
      <c r="L4" s="7"/>
      <c r="M4" s="7" t="s">
        <v>3972</v>
      </c>
      <c r="N4" s="28">
        <v>0.01</v>
      </c>
      <c r="O4" s="30"/>
      <c r="P4" s="30"/>
      <c r="Q4" s="7" t="s">
        <v>163</v>
      </c>
      <c r="R4" s="6" t="s">
        <v>32</v>
      </c>
      <c r="S4" s="92" t="s">
        <v>1404</v>
      </c>
      <c r="T4" s="26" t="e">
        <f t="shared" ca="1" si="0"/>
        <v>#NAME?</v>
      </c>
      <c r="U4" s="7" t="s">
        <v>26</v>
      </c>
      <c r="V4" s="7"/>
      <c r="W4" s="422">
        <v>514810.92</v>
      </c>
      <c r="X4" s="421">
        <v>529442.29</v>
      </c>
      <c r="Y4" s="421">
        <v>536779.39</v>
      </c>
      <c r="Z4" s="421">
        <v>525733.26</v>
      </c>
      <c r="AA4" s="421">
        <v>534791.41</v>
      </c>
      <c r="AB4" s="421">
        <v>515472.2</v>
      </c>
    </row>
    <row r="5" spans="1:28" ht="15.75" customHeight="1">
      <c r="A5" s="14"/>
      <c r="B5" s="25"/>
      <c r="C5" s="4"/>
      <c r="D5" s="9"/>
      <c r="E5" s="9"/>
      <c r="F5" s="9"/>
      <c r="G5" s="35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1"/>
      <c r="X5" s="421"/>
      <c r="Y5" s="421"/>
      <c r="Z5" s="421"/>
      <c r="AA5" s="421"/>
      <c r="AB5" s="421"/>
    </row>
    <row r="6" spans="1:28" ht="15.75" customHeight="1">
      <c r="A6" s="321"/>
      <c r="B6" s="321"/>
      <c r="C6" s="322"/>
      <c r="D6" s="323"/>
      <c r="E6" s="323"/>
      <c r="F6" s="324"/>
      <c r="G6" s="218"/>
      <c r="H6" s="218"/>
      <c r="I6" s="218"/>
      <c r="J6" s="218"/>
      <c r="K6" s="325"/>
      <c r="L6" s="325"/>
      <c r="M6" s="324"/>
      <c r="N6" s="326"/>
      <c r="O6" s="328"/>
      <c r="P6" s="328"/>
      <c r="Q6" s="324"/>
      <c r="R6" s="324"/>
      <c r="S6" s="321"/>
      <c r="T6" s="324"/>
      <c r="U6" s="325"/>
      <c r="V6" s="325"/>
      <c r="W6" s="224"/>
      <c r="X6" s="224"/>
      <c r="Y6" s="224"/>
      <c r="Z6" s="224"/>
      <c r="AA6" s="224"/>
      <c r="AB6" s="224"/>
    </row>
    <row r="7" spans="1:28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325"/>
      <c r="L7" s="325"/>
      <c r="M7" s="324"/>
      <c r="N7" s="326"/>
      <c r="O7" s="328"/>
      <c r="P7" s="328"/>
      <c r="Q7" s="324"/>
      <c r="R7" s="324"/>
      <c r="S7" s="321"/>
      <c r="T7" s="324"/>
      <c r="U7" s="325"/>
      <c r="V7" s="325"/>
      <c r="W7" s="224"/>
      <c r="X7" s="224"/>
      <c r="Y7" s="224"/>
      <c r="Z7" s="224"/>
      <c r="AA7" s="224"/>
      <c r="AB7" s="224"/>
    </row>
    <row r="8" spans="1:28" ht="15.75" customHeight="1">
      <c r="A8" s="329"/>
      <c r="B8" s="330" t="s">
        <v>3114</v>
      </c>
      <c r="C8" s="331">
        <f>COUNTIF(G:G,"Ativo")</f>
        <v>2</v>
      </c>
      <c r="D8" s="324"/>
      <c r="E8" s="324"/>
      <c r="F8" s="324"/>
      <c r="G8" s="324"/>
      <c r="H8" s="324"/>
      <c r="I8" s="324"/>
      <c r="J8" s="324"/>
      <c r="K8" s="325"/>
      <c r="L8" s="325"/>
      <c r="M8" s="324"/>
      <c r="N8" s="326"/>
      <c r="O8" s="328"/>
      <c r="P8" s="328"/>
      <c r="Q8" s="324"/>
      <c r="R8" s="324"/>
      <c r="S8" s="325"/>
      <c r="T8" s="324"/>
      <c r="U8" s="325"/>
      <c r="V8" s="325"/>
      <c r="W8" s="420">
        <f t="shared" ref="W8:AB8" si="1">SUM(W3:W5)</f>
        <v>698091.16999999993</v>
      </c>
      <c r="X8" s="420">
        <f t="shared" si="1"/>
        <v>717679.16</v>
      </c>
      <c r="Y8" s="420">
        <f t="shared" si="1"/>
        <v>666848.08000000007</v>
      </c>
      <c r="Z8" s="420">
        <f t="shared" si="1"/>
        <v>652626.43999999994</v>
      </c>
      <c r="AA8" s="420">
        <f t="shared" si="1"/>
        <v>663973.57000000007</v>
      </c>
      <c r="AB8" s="420">
        <f t="shared" si="1"/>
        <v>637383.27</v>
      </c>
    </row>
    <row r="9" spans="1:28" ht="15.75" customHeight="1">
      <c r="A9" s="333"/>
      <c r="B9" s="334" t="s">
        <v>3115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37"/>
      <c r="L9" s="338"/>
      <c r="M9" s="323"/>
      <c r="N9" s="326"/>
      <c r="O9" s="328"/>
      <c r="P9" s="328"/>
      <c r="Q9" s="324"/>
      <c r="R9" s="324"/>
      <c r="S9" s="325"/>
      <c r="T9" s="324"/>
      <c r="U9" s="338"/>
      <c r="V9" s="338"/>
      <c r="W9" s="224"/>
      <c r="X9" s="224"/>
      <c r="Y9" s="224"/>
      <c r="Z9" s="224"/>
      <c r="AA9" s="224"/>
      <c r="AB9" s="224"/>
    </row>
    <row r="10" spans="1:28" ht="15.75" customHeight="1">
      <c r="A10" s="333"/>
      <c r="B10" s="334" t="s">
        <v>3116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37"/>
      <c r="L10" s="338"/>
      <c r="M10" s="323"/>
      <c r="N10" s="326"/>
      <c r="O10" s="328"/>
      <c r="P10" s="328"/>
      <c r="Q10" s="324"/>
      <c r="R10" s="324"/>
      <c r="S10" s="325"/>
      <c r="T10" s="324"/>
      <c r="U10" s="338"/>
      <c r="V10" s="338"/>
      <c r="W10" s="224"/>
      <c r="X10" s="224"/>
      <c r="Y10" s="224"/>
      <c r="Z10" s="224"/>
      <c r="AA10" s="224"/>
      <c r="AB10" s="224"/>
    </row>
    <row r="11" spans="1:28" ht="15.75" customHeight="1">
      <c r="A11" s="341"/>
      <c r="B11" s="342" t="s">
        <v>3117</v>
      </c>
      <c r="C11" s="343">
        <f>COUNTIF(G:G,"Pode Operar")</f>
        <v>0</v>
      </c>
      <c r="D11" s="336"/>
      <c r="E11" s="336"/>
      <c r="F11" s="336"/>
      <c r="G11" s="323"/>
      <c r="H11" s="323"/>
      <c r="I11" s="323"/>
      <c r="J11" s="323"/>
      <c r="K11" s="337"/>
      <c r="L11" s="338"/>
      <c r="M11" s="323"/>
      <c r="N11" s="326"/>
      <c r="O11" s="328"/>
      <c r="P11" s="328"/>
      <c r="Q11" s="324"/>
      <c r="R11" s="324"/>
      <c r="S11" s="325"/>
      <c r="T11" s="324"/>
      <c r="U11" s="338"/>
      <c r="V11" s="338"/>
      <c r="W11" s="224"/>
      <c r="X11" s="224"/>
      <c r="Y11" s="224"/>
      <c r="Z11" s="224"/>
      <c r="AA11" s="224"/>
      <c r="AB11" s="224"/>
    </row>
    <row r="12" spans="1:28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37"/>
      <c r="L12" s="325"/>
      <c r="M12" s="324"/>
      <c r="N12" s="326"/>
      <c r="O12" s="328"/>
      <c r="P12" s="328"/>
      <c r="Q12" s="324"/>
      <c r="R12" s="324"/>
      <c r="S12" s="344"/>
      <c r="T12" s="324"/>
      <c r="U12" s="325"/>
      <c r="V12" s="325"/>
      <c r="W12" s="224"/>
      <c r="X12" s="224"/>
      <c r="Y12" s="224"/>
      <c r="Z12" s="224"/>
      <c r="AA12" s="224"/>
      <c r="AB12" s="224"/>
    </row>
  </sheetData>
  <customSheetViews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B2:W5" xr:uid="{2EFE33CD-80EF-4DB5-8044-A6EE7D0901F5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105</v>
      </c>
      <c r="B1" s="664"/>
      <c r="C1" s="664"/>
      <c r="D1" s="664"/>
      <c r="E1" s="664"/>
      <c r="F1" s="664"/>
      <c r="G1" s="665" t="s">
        <v>107</v>
      </c>
      <c r="H1" s="664"/>
      <c r="I1" s="663" t="s">
        <v>105</v>
      </c>
      <c r="J1" s="664"/>
      <c r="K1" s="664"/>
      <c r="L1" s="664"/>
      <c r="M1" s="664"/>
      <c r="N1" s="664"/>
      <c r="O1" s="664"/>
      <c r="P1" s="308" t="s">
        <v>3119</v>
      </c>
      <c r="Q1" s="19" t="s">
        <v>3118</v>
      </c>
      <c r="R1" s="671" t="s">
        <v>108</v>
      </c>
      <c r="S1" s="664"/>
      <c r="T1" s="664"/>
      <c r="U1" s="664"/>
      <c r="V1" s="664"/>
      <c r="W1" s="664"/>
      <c r="X1" s="675" t="s">
        <v>109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112</v>
      </c>
      <c r="H2" s="1" t="s">
        <v>113</v>
      </c>
      <c r="I2" s="1" t="s">
        <v>3963</v>
      </c>
      <c r="J2" s="1" t="s">
        <v>3964</v>
      </c>
      <c r="K2" s="1" t="s">
        <v>114</v>
      </c>
      <c r="L2" s="402" t="s">
        <v>115</v>
      </c>
      <c r="M2" s="402" t="s">
        <v>116</v>
      </c>
      <c r="N2" s="402" t="s">
        <v>8</v>
      </c>
      <c r="O2" s="403" t="s">
        <v>117</v>
      </c>
      <c r="P2" s="2" t="s">
        <v>3956</v>
      </c>
      <c r="Q2" s="2" t="s">
        <v>119</v>
      </c>
      <c r="R2" s="1" t="s">
        <v>120</v>
      </c>
      <c r="S2" s="1" t="s">
        <v>4029</v>
      </c>
      <c r="T2" s="402" t="s">
        <v>13</v>
      </c>
      <c r="U2" s="1" t="s">
        <v>121</v>
      </c>
      <c r="V2" s="1" t="s">
        <v>14</v>
      </c>
      <c r="W2" s="1" t="s">
        <v>124</v>
      </c>
      <c r="X2" s="423">
        <v>44957</v>
      </c>
      <c r="Y2" s="423">
        <v>44985</v>
      </c>
      <c r="Z2" s="423">
        <v>45016</v>
      </c>
      <c r="AA2" s="423">
        <v>45044</v>
      </c>
      <c r="AB2" s="423">
        <v>45077</v>
      </c>
      <c r="AC2" s="423">
        <v>45107</v>
      </c>
      <c r="AD2" s="423">
        <v>45138</v>
      </c>
      <c r="AE2" s="423">
        <v>45169</v>
      </c>
    </row>
    <row r="3" spans="1:31" ht="15.75" customHeight="1">
      <c r="A3" s="83" t="s">
        <v>4030</v>
      </c>
      <c r="B3" s="168" t="s">
        <v>4031</v>
      </c>
      <c r="C3" s="95" t="s">
        <v>4032</v>
      </c>
      <c r="D3" s="9" t="s">
        <v>18</v>
      </c>
      <c r="E3" s="9" t="s">
        <v>32</v>
      </c>
      <c r="F3" s="424" t="s">
        <v>255</v>
      </c>
      <c r="G3" s="351" t="s">
        <v>170</v>
      </c>
      <c r="H3" s="26" t="s">
        <v>24</v>
      </c>
      <c r="I3" s="9"/>
      <c r="J3" s="9"/>
      <c r="K3" s="9" t="str">
        <f t="shared" ref="K3:K6" si="0">IF(P3=0,"Não","Sim")</f>
        <v>Não</v>
      </c>
      <c r="L3" s="409"/>
      <c r="M3" s="316"/>
      <c r="N3" s="7" t="s">
        <v>3972</v>
      </c>
      <c r="O3" s="410">
        <v>8.0000000000000002E-3</v>
      </c>
      <c r="P3" s="30"/>
      <c r="Q3" s="30"/>
      <c r="R3" s="7" t="s">
        <v>163</v>
      </c>
      <c r="S3" s="83" t="s">
        <v>473</v>
      </c>
      <c r="T3" s="6" t="s">
        <v>32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15"/>
    </row>
    <row r="4" spans="1:31" ht="15.75" customHeight="1">
      <c r="A4" s="83" t="s">
        <v>4030</v>
      </c>
      <c r="B4" s="425" t="s">
        <v>1178</v>
      </c>
      <c r="C4" s="417" t="s">
        <v>4033</v>
      </c>
      <c r="D4" s="9" t="s">
        <v>18</v>
      </c>
      <c r="E4" s="9" t="s">
        <v>19</v>
      </c>
      <c r="F4" s="424" t="s">
        <v>72</v>
      </c>
      <c r="G4" s="351" t="s">
        <v>170</v>
      </c>
      <c r="H4" s="26" t="s">
        <v>24</v>
      </c>
      <c r="I4" s="9"/>
      <c r="J4" s="9"/>
      <c r="K4" s="9" t="str">
        <f t="shared" si="0"/>
        <v>Não</v>
      </c>
      <c r="L4" s="409"/>
      <c r="M4" s="409"/>
      <c r="N4" s="7" t="s">
        <v>3972</v>
      </c>
      <c r="O4" s="410">
        <v>8.0000000000000002E-3</v>
      </c>
      <c r="P4" s="30"/>
      <c r="Q4" s="30"/>
      <c r="R4" s="7" t="s">
        <v>163</v>
      </c>
      <c r="S4" s="83" t="s">
        <v>1181</v>
      </c>
      <c r="T4" s="6" t="s">
        <v>77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15"/>
    </row>
    <row r="5" spans="1:31" ht="15.75" customHeight="1">
      <c r="A5" s="83" t="s">
        <v>4030</v>
      </c>
      <c r="B5" s="425" t="s">
        <v>1178</v>
      </c>
      <c r="C5" s="417" t="s">
        <v>4033</v>
      </c>
      <c r="D5" s="9" t="s">
        <v>18</v>
      </c>
      <c r="E5" s="9" t="s">
        <v>19</v>
      </c>
      <c r="F5" s="424" t="s">
        <v>72</v>
      </c>
      <c r="G5" s="351" t="s">
        <v>300</v>
      </c>
      <c r="H5" s="26" t="s">
        <v>24</v>
      </c>
      <c r="I5" s="9"/>
      <c r="J5" s="9"/>
      <c r="K5" s="9" t="str">
        <f t="shared" si="0"/>
        <v>Não</v>
      </c>
      <c r="L5" s="409"/>
      <c r="M5" s="409"/>
      <c r="N5" s="7" t="s">
        <v>3972</v>
      </c>
      <c r="O5" s="410">
        <v>8.0000000000000002E-3</v>
      </c>
      <c r="P5" s="30"/>
      <c r="Q5" s="30"/>
      <c r="R5" s="7" t="s">
        <v>163</v>
      </c>
      <c r="S5" s="83" t="s">
        <v>1181</v>
      </c>
      <c r="T5" s="6" t="s">
        <v>77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15"/>
    </row>
    <row r="6" spans="1:31" ht="15.75" customHeight="1">
      <c r="A6" s="83" t="s">
        <v>4030</v>
      </c>
      <c r="B6" s="83" t="s">
        <v>1958</v>
      </c>
      <c r="C6" s="95" t="s">
        <v>4034</v>
      </c>
      <c r="D6" s="9" t="s">
        <v>18</v>
      </c>
      <c r="E6" s="9" t="s">
        <v>19</v>
      </c>
      <c r="F6" s="424" t="s">
        <v>72</v>
      </c>
      <c r="G6" s="351" t="s">
        <v>170</v>
      </c>
      <c r="H6" s="26" t="s">
        <v>24</v>
      </c>
      <c r="I6" s="9"/>
      <c r="J6" s="9"/>
      <c r="K6" s="9" t="str">
        <f t="shared" si="0"/>
        <v>Não</v>
      </c>
      <c r="L6" s="409"/>
      <c r="M6" s="316"/>
      <c r="N6" s="7" t="s">
        <v>3972</v>
      </c>
      <c r="O6" s="410">
        <v>8.0000000000000002E-3</v>
      </c>
      <c r="P6" s="30"/>
      <c r="Q6" s="30"/>
      <c r="R6" s="7" t="s">
        <v>163</v>
      </c>
      <c r="S6" s="83" t="s">
        <v>1961</v>
      </c>
      <c r="T6" s="6" t="s">
        <v>77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15"/>
    </row>
    <row r="7" spans="1:31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218"/>
      <c r="L7" s="325"/>
      <c r="M7" s="325"/>
      <c r="N7" s="324"/>
      <c r="O7" s="326"/>
      <c r="P7" s="328"/>
      <c r="Q7" s="328"/>
      <c r="R7" s="324"/>
      <c r="S7" s="321"/>
      <c r="T7" s="324"/>
      <c r="U7" s="324"/>
      <c r="V7" s="325"/>
      <c r="W7" s="325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9"/>
      <c r="B8" s="330" t="s">
        <v>3114</v>
      </c>
      <c r="C8" s="331">
        <f>COUNTIF(G:G,"Ativo")</f>
        <v>3</v>
      </c>
      <c r="D8" s="324"/>
      <c r="E8" s="324"/>
      <c r="F8" s="324"/>
      <c r="G8" s="324"/>
      <c r="H8" s="324"/>
      <c r="I8" s="324"/>
      <c r="J8" s="324"/>
      <c r="K8" s="324"/>
      <c r="L8" s="325"/>
      <c r="M8" s="325"/>
      <c r="N8" s="324"/>
      <c r="O8" s="326"/>
      <c r="P8" s="328"/>
      <c r="Q8" s="328"/>
      <c r="R8" s="324"/>
      <c r="S8" s="332"/>
      <c r="T8" s="324"/>
      <c r="U8" s="324"/>
      <c r="V8" s="325"/>
      <c r="W8" s="325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3"/>
      <c r="B9" s="334" t="s">
        <v>3115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23"/>
      <c r="L9" s="337"/>
      <c r="M9" s="338"/>
      <c r="N9" s="323"/>
      <c r="O9" s="326"/>
      <c r="P9" s="328"/>
      <c r="Q9" s="328"/>
      <c r="R9" s="324"/>
      <c r="S9" s="332"/>
      <c r="T9" s="324"/>
      <c r="U9" s="324"/>
      <c r="V9" s="338"/>
      <c r="W9" s="338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3"/>
      <c r="B10" s="334" t="s">
        <v>3116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23"/>
      <c r="L10" s="337"/>
      <c r="M10" s="338"/>
      <c r="N10" s="323"/>
      <c r="O10" s="326"/>
      <c r="P10" s="328"/>
      <c r="Q10" s="328"/>
      <c r="R10" s="324"/>
      <c r="S10" s="332"/>
      <c r="T10" s="324"/>
      <c r="U10" s="324"/>
      <c r="V10" s="338"/>
      <c r="W10" s="338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1"/>
      <c r="B11" s="342" t="s">
        <v>3117</v>
      </c>
      <c r="C11" s="343">
        <f>COUNTIF(G:G,"Pode Operar")</f>
        <v>1</v>
      </c>
      <c r="D11" s="336"/>
      <c r="E11" s="336"/>
      <c r="F11" s="336"/>
      <c r="G11" s="323"/>
      <c r="H11" s="323"/>
      <c r="I11" s="323"/>
      <c r="J11" s="323"/>
      <c r="K11" s="323"/>
      <c r="L11" s="337"/>
      <c r="M11" s="338"/>
      <c r="N11" s="323"/>
      <c r="O11" s="326"/>
      <c r="P11" s="328"/>
      <c r="Q11" s="328"/>
      <c r="R11" s="324"/>
      <c r="S11" s="332"/>
      <c r="T11" s="324"/>
      <c r="U11" s="324"/>
      <c r="V11" s="338"/>
      <c r="W11" s="338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23"/>
      <c r="L12" s="337"/>
      <c r="M12" s="325"/>
      <c r="N12" s="324"/>
      <c r="O12" s="326"/>
      <c r="P12" s="328"/>
      <c r="Q12" s="328"/>
      <c r="R12" s="324"/>
      <c r="S12" s="344"/>
      <c r="T12" s="324"/>
      <c r="U12" s="324"/>
      <c r="V12" s="325"/>
      <c r="W12" s="325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1"/>
      <c r="B13" s="321"/>
      <c r="C13" s="345"/>
      <c r="D13" s="336"/>
      <c r="E13" s="336"/>
      <c r="F13" s="336"/>
      <c r="G13" s="323"/>
      <c r="H13" s="323"/>
      <c r="I13" s="323"/>
      <c r="J13" s="323"/>
      <c r="K13" s="323"/>
      <c r="L13" s="337"/>
      <c r="M13" s="325"/>
      <c r="N13" s="324"/>
      <c r="O13" s="326"/>
      <c r="P13" s="328"/>
      <c r="Q13" s="328"/>
      <c r="R13" s="324"/>
      <c r="S13" s="321"/>
      <c r="T13" s="324"/>
      <c r="U13" s="324"/>
      <c r="V13" s="325"/>
      <c r="W13" s="325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4"/>
      <c r="B14" s="344"/>
      <c r="C14" s="345"/>
      <c r="D14" s="336"/>
      <c r="E14" s="336"/>
      <c r="F14" s="336"/>
      <c r="G14" s="323"/>
      <c r="H14" s="323"/>
      <c r="I14" s="323"/>
      <c r="J14" s="323"/>
      <c r="K14" s="323"/>
      <c r="L14" s="337"/>
      <c r="M14" s="338"/>
      <c r="N14" s="323"/>
      <c r="O14" s="326"/>
      <c r="P14" s="328"/>
      <c r="Q14" s="328"/>
      <c r="R14" s="324"/>
      <c r="S14" s="344"/>
      <c r="T14" s="324"/>
      <c r="U14" s="324"/>
      <c r="V14" s="338"/>
      <c r="W14" s="338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6" t="s">
        <v>2</v>
      </c>
      <c r="B1" s="426" t="s">
        <v>12</v>
      </c>
      <c r="C1" s="427" t="s">
        <v>110</v>
      </c>
      <c r="D1" s="428" t="s">
        <v>1</v>
      </c>
      <c r="E1" s="428" t="s">
        <v>3</v>
      </c>
      <c r="F1" s="428" t="s">
        <v>4</v>
      </c>
      <c r="G1" s="428" t="s">
        <v>5</v>
      </c>
      <c r="H1" s="427" t="s">
        <v>4035</v>
      </c>
      <c r="I1" s="427" t="s">
        <v>4036</v>
      </c>
      <c r="J1" s="428" t="s">
        <v>112</v>
      </c>
      <c r="K1" s="427" t="s">
        <v>4037</v>
      </c>
      <c r="L1" s="427" t="s">
        <v>4038</v>
      </c>
      <c r="M1" s="428" t="s">
        <v>115</v>
      </c>
      <c r="N1" s="427" t="s">
        <v>116</v>
      </c>
      <c r="O1" s="428" t="s">
        <v>8</v>
      </c>
      <c r="P1" s="429" t="s">
        <v>117</v>
      </c>
      <c r="Q1" s="430" t="s">
        <v>4039</v>
      </c>
      <c r="R1" s="431" t="s">
        <v>331</v>
      </c>
      <c r="S1" s="427" t="s">
        <v>4040</v>
      </c>
      <c r="T1" s="427" t="s">
        <v>4041</v>
      </c>
      <c r="U1" s="428" t="s">
        <v>4042</v>
      </c>
      <c r="V1" s="428" t="s">
        <v>13</v>
      </c>
      <c r="W1" s="428">
        <v>43769</v>
      </c>
      <c r="X1" s="428">
        <v>43799</v>
      </c>
      <c r="Y1" s="428">
        <v>43830</v>
      </c>
      <c r="Z1" s="428">
        <v>43861</v>
      </c>
      <c r="AA1" s="428">
        <v>43890</v>
      </c>
      <c r="AB1" s="428">
        <v>43921</v>
      </c>
      <c r="AC1" s="428">
        <v>43951</v>
      </c>
      <c r="AD1" s="428">
        <v>43982</v>
      </c>
      <c r="AE1" s="428">
        <v>44012</v>
      </c>
      <c r="AF1" s="428">
        <v>44043</v>
      </c>
      <c r="AG1" s="428">
        <v>44074</v>
      </c>
      <c r="AH1" s="428">
        <v>44104</v>
      </c>
      <c r="AI1" s="428">
        <v>44134</v>
      </c>
      <c r="AJ1" s="428">
        <v>44165</v>
      </c>
      <c r="AK1" s="428">
        <v>44196</v>
      </c>
      <c r="AL1" s="428">
        <v>44227</v>
      </c>
      <c r="AM1" s="428">
        <v>44255</v>
      </c>
      <c r="AN1" s="428">
        <v>44264</v>
      </c>
      <c r="AO1" s="428">
        <v>44286</v>
      </c>
      <c r="AP1" s="428">
        <v>44312</v>
      </c>
      <c r="AQ1" s="428">
        <v>44316</v>
      </c>
      <c r="AR1" s="428">
        <v>44347</v>
      </c>
      <c r="AS1" s="428">
        <v>44377</v>
      </c>
      <c r="AT1" s="428">
        <v>44408</v>
      </c>
      <c r="AU1" s="428">
        <v>44439</v>
      </c>
      <c r="AV1" s="428">
        <v>44469</v>
      </c>
      <c r="AW1" s="428">
        <v>44500</v>
      </c>
      <c r="AX1" s="428">
        <v>44530</v>
      </c>
      <c r="AY1" s="428">
        <v>44561</v>
      </c>
      <c r="AZ1" s="432">
        <v>44592</v>
      </c>
      <c r="BA1" s="432">
        <v>44620</v>
      </c>
      <c r="BB1" s="432">
        <v>44651</v>
      </c>
      <c r="BC1" s="432">
        <v>44680</v>
      </c>
      <c r="BD1" s="428">
        <v>44712</v>
      </c>
      <c r="BE1" s="432">
        <v>44742</v>
      </c>
      <c r="BF1" s="432">
        <v>44771</v>
      </c>
      <c r="BG1" s="432">
        <v>44804</v>
      </c>
      <c r="BH1" s="432">
        <v>44833</v>
      </c>
      <c r="BI1" s="432">
        <v>44865</v>
      </c>
      <c r="BJ1" s="432">
        <v>44895</v>
      </c>
      <c r="BK1" s="432">
        <v>44923</v>
      </c>
      <c r="BL1" s="432">
        <v>44957</v>
      </c>
      <c r="BM1" s="432">
        <v>44985</v>
      </c>
      <c r="BN1" s="432">
        <v>45016</v>
      </c>
      <c r="BO1" s="432">
        <v>45044</v>
      </c>
      <c r="BP1" s="432">
        <v>45077</v>
      </c>
      <c r="BQ1" s="432">
        <v>45103</v>
      </c>
      <c r="BR1" s="432">
        <v>45134</v>
      </c>
      <c r="BS1" s="433" t="s">
        <v>4043</v>
      </c>
      <c r="BT1" s="433"/>
    </row>
    <row r="2" spans="1:72" ht="15.75" customHeight="1">
      <c r="A2" s="127" t="s">
        <v>30</v>
      </c>
      <c r="B2" s="108" t="s">
        <v>4044</v>
      </c>
      <c r="C2" s="168" t="s">
        <v>4045</v>
      </c>
      <c r="D2" s="316">
        <v>4926548</v>
      </c>
      <c r="E2" s="310" t="s">
        <v>18</v>
      </c>
      <c r="F2" s="310" t="s">
        <v>32</v>
      </c>
      <c r="G2" s="310" t="s">
        <v>3894</v>
      </c>
      <c r="H2" s="310" t="str">
        <f>IFERROR(VLOOKUP(G2,'Cadastro de assessores'!A:B,2,FALSE),"Não Cadastrado")</f>
        <v>14739</v>
      </c>
      <c r="I2" s="310"/>
      <c r="J2" s="26" t="s">
        <v>4046</v>
      </c>
      <c r="K2" s="309" t="s">
        <v>170</v>
      </c>
      <c r="L2" s="434">
        <v>44475</v>
      </c>
      <c r="M2" s="435">
        <v>44482</v>
      </c>
      <c r="N2" s="316"/>
      <c r="O2" s="316" t="s">
        <v>4047</v>
      </c>
      <c r="P2" s="406">
        <v>0.02</v>
      </c>
      <c r="Q2" s="328"/>
      <c r="R2" s="436"/>
      <c r="S2" s="309" t="str">
        <f t="shared" ref="S2:S7" si="0">IF(BC2&lt;=0,"",IF(BC2&lt;=1000000,"Não Qualificado",IF(AND(BC2&gt;1000000,BC2&lt;=10000000),"Qualificado","Profissional")))</f>
        <v>Não Qualificado</v>
      </c>
      <c r="T2" s="309" t="s">
        <v>163</v>
      </c>
      <c r="U2" s="309" t="s">
        <v>4048</v>
      </c>
      <c r="V2" s="309" t="s">
        <v>42</v>
      </c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437"/>
      <c r="AH2" s="437"/>
      <c r="AI2" s="437"/>
      <c r="AJ2" s="356"/>
      <c r="AK2" s="356"/>
      <c r="AL2" s="356"/>
      <c r="AM2" s="356"/>
      <c r="AN2" s="356"/>
      <c r="AO2" s="356"/>
      <c r="AP2" s="356"/>
      <c r="AQ2" s="356"/>
      <c r="AR2" s="356"/>
      <c r="AS2" s="356"/>
      <c r="AT2" s="356"/>
      <c r="AU2" s="356"/>
      <c r="AV2" s="356"/>
      <c r="AW2" s="356">
        <v>114748.03</v>
      </c>
      <c r="AX2" s="356">
        <v>123862.49</v>
      </c>
      <c r="AY2" s="356">
        <v>125534.3</v>
      </c>
      <c r="AZ2" s="356">
        <v>130547.75</v>
      </c>
      <c r="BA2" s="356">
        <v>82966.009999999995</v>
      </c>
      <c r="BB2" s="356">
        <v>377.27</v>
      </c>
      <c r="BC2" s="356">
        <v>376.7</v>
      </c>
      <c r="BD2" s="356">
        <v>377.39</v>
      </c>
      <c r="BE2" s="356">
        <v>377.39</v>
      </c>
      <c r="BF2" s="356">
        <v>377.39</v>
      </c>
      <c r="BG2" s="356">
        <v>377.39</v>
      </c>
      <c r="BH2" s="356">
        <v>377.39</v>
      </c>
      <c r="BI2" s="356">
        <v>377.39</v>
      </c>
      <c r="BJ2" s="356">
        <v>0</v>
      </c>
      <c r="BK2" s="356">
        <v>0</v>
      </c>
      <c r="BL2" s="356">
        <v>0</v>
      </c>
      <c r="BM2" s="356">
        <v>0</v>
      </c>
      <c r="BN2" s="356">
        <v>0</v>
      </c>
      <c r="BO2" s="356">
        <v>0</v>
      </c>
      <c r="BP2" s="356">
        <v>0</v>
      </c>
      <c r="BQ2" s="356">
        <v>0</v>
      </c>
      <c r="BR2" s="356">
        <v>0</v>
      </c>
      <c r="BS2" s="115">
        <v>0</v>
      </c>
      <c r="BT2" s="115"/>
    </row>
    <row r="3" spans="1:72" ht="15.75" customHeight="1">
      <c r="A3" s="127" t="s">
        <v>30</v>
      </c>
      <c r="B3" s="108" t="s">
        <v>4049</v>
      </c>
      <c r="C3" s="127" t="s">
        <v>4050</v>
      </c>
      <c r="D3" s="309">
        <v>4653733</v>
      </c>
      <c r="E3" s="309" t="s">
        <v>18</v>
      </c>
      <c r="F3" s="309" t="s">
        <v>32</v>
      </c>
      <c r="G3" s="309" t="s">
        <v>4051</v>
      </c>
      <c r="H3" s="309" t="str">
        <f>IFERROR(VLOOKUP(G3,'Cadastro de assessores'!A:B,2,FALSE),"Não Cadastrado")</f>
        <v>17679</v>
      </c>
      <c r="I3" s="309"/>
      <c r="J3" s="26" t="s">
        <v>161</v>
      </c>
      <c r="K3" s="309" t="s">
        <v>4052</v>
      </c>
      <c r="L3" s="438">
        <v>44186</v>
      </c>
      <c r="M3" s="438">
        <v>44186</v>
      </c>
      <c r="N3" s="405">
        <v>44456</v>
      </c>
      <c r="O3" s="309" t="s">
        <v>4053</v>
      </c>
      <c r="P3" s="406">
        <v>1.4999999999999999E-2</v>
      </c>
      <c r="Q3" s="439" t="s">
        <v>4054</v>
      </c>
      <c r="R3" s="436"/>
      <c r="S3" s="309" t="str">
        <f t="shared" si="0"/>
        <v/>
      </c>
      <c r="T3" s="309" t="s">
        <v>163</v>
      </c>
      <c r="U3" s="309" t="s">
        <v>4055</v>
      </c>
      <c r="V3" s="309" t="s">
        <v>32</v>
      </c>
      <c r="W3" s="437" t="s">
        <v>4056</v>
      </c>
      <c r="X3" s="437" t="s">
        <v>4056</v>
      </c>
      <c r="Y3" s="437" t="s">
        <v>4056</v>
      </c>
      <c r="Z3" s="437" t="s">
        <v>4056</v>
      </c>
      <c r="AA3" s="437" t="s">
        <v>4056</v>
      </c>
      <c r="AB3" s="437" t="s">
        <v>4056</v>
      </c>
      <c r="AC3" s="437" t="s">
        <v>4056</v>
      </c>
      <c r="AD3" s="437" t="s">
        <v>4056</v>
      </c>
      <c r="AE3" s="437" t="s">
        <v>4056</v>
      </c>
      <c r="AF3" s="437" t="s">
        <v>4056</v>
      </c>
      <c r="AG3" s="437" t="s">
        <v>4056</v>
      </c>
      <c r="AH3" s="437" t="s">
        <v>4056</v>
      </c>
      <c r="AI3" s="437" t="s">
        <v>4056</v>
      </c>
      <c r="AJ3" s="437" t="s">
        <v>4056</v>
      </c>
      <c r="AK3" s="356">
        <v>100649.04</v>
      </c>
      <c r="AL3" s="356">
        <v>99628.9</v>
      </c>
      <c r="AM3" s="356">
        <v>96436.89</v>
      </c>
      <c r="AN3" s="356">
        <v>96168.94</v>
      </c>
      <c r="AO3" s="356">
        <v>99059.92</v>
      </c>
      <c r="AP3" s="356">
        <v>99757.35</v>
      </c>
      <c r="AQ3" s="356">
        <v>99387.09</v>
      </c>
      <c r="AR3" s="356">
        <v>101755.71</v>
      </c>
      <c r="AS3" s="356">
        <v>101052.42</v>
      </c>
      <c r="AT3" s="356">
        <v>99114.69</v>
      </c>
      <c r="AU3" s="356">
        <v>98559.47</v>
      </c>
      <c r="AV3" s="356"/>
      <c r="AW3" s="356"/>
      <c r="AX3" s="356"/>
      <c r="AY3" s="356"/>
      <c r="AZ3" s="356"/>
      <c r="BA3" s="356">
        <v>0</v>
      </c>
      <c r="BB3" s="356">
        <v>0</v>
      </c>
      <c r="BC3" s="356"/>
      <c r="BD3" s="356" t="s">
        <v>3167</v>
      </c>
      <c r="BE3" s="356" t="s">
        <v>3167</v>
      </c>
      <c r="BF3" s="356">
        <v>0</v>
      </c>
      <c r="BG3" s="356">
        <v>0</v>
      </c>
      <c r="BH3" s="356">
        <v>0</v>
      </c>
      <c r="BI3" s="356">
        <v>0</v>
      </c>
      <c r="BJ3" s="356">
        <v>0</v>
      </c>
      <c r="BK3" s="356">
        <v>0</v>
      </c>
      <c r="BL3" s="356">
        <v>0</v>
      </c>
      <c r="BM3" s="356">
        <v>0</v>
      </c>
      <c r="BN3" s="356">
        <v>0</v>
      </c>
      <c r="BO3" s="356">
        <v>0</v>
      </c>
      <c r="BP3" s="356">
        <v>0</v>
      </c>
      <c r="BQ3" s="356">
        <v>0</v>
      </c>
      <c r="BR3" s="356">
        <v>0</v>
      </c>
      <c r="BS3" s="115" t="s">
        <v>4057</v>
      </c>
      <c r="BT3" s="115"/>
    </row>
    <row r="4" spans="1:72" ht="15.75" customHeight="1">
      <c r="A4" s="127" t="s">
        <v>30</v>
      </c>
      <c r="B4" s="108" t="s">
        <v>4058</v>
      </c>
      <c r="C4" s="108" t="s">
        <v>4059</v>
      </c>
      <c r="D4" s="310">
        <v>4084071</v>
      </c>
      <c r="E4" s="310" t="s">
        <v>18</v>
      </c>
      <c r="F4" s="310" t="s">
        <v>32</v>
      </c>
      <c r="G4" s="310" t="s">
        <v>4060</v>
      </c>
      <c r="H4" s="310">
        <f>IFERROR(VLOOKUP(G4,'Cadastro de assessores'!A:B,2,FALSE),"Não Cadastrado")</f>
        <v>12336</v>
      </c>
      <c r="I4" s="310"/>
      <c r="J4" s="26" t="s">
        <v>4046</v>
      </c>
      <c r="K4" s="309" t="s">
        <v>170</v>
      </c>
      <c r="L4" s="434">
        <v>44323</v>
      </c>
      <c r="M4" s="434">
        <v>44326</v>
      </c>
      <c r="N4" s="309"/>
      <c r="O4" s="316" t="s">
        <v>4061</v>
      </c>
      <c r="P4" s="410">
        <v>7.0000000000000001E-3</v>
      </c>
      <c r="Q4" s="440"/>
      <c r="R4" s="436"/>
      <c r="S4" s="309" t="str">
        <f t="shared" si="0"/>
        <v>Não Qualificado</v>
      </c>
      <c r="T4" s="309" t="s">
        <v>163</v>
      </c>
      <c r="U4" s="309" t="s">
        <v>4062</v>
      </c>
      <c r="V4" s="309" t="s">
        <v>32</v>
      </c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356"/>
      <c r="AL4" s="356"/>
      <c r="AM4" s="356"/>
      <c r="AN4" s="356"/>
      <c r="AO4" s="356"/>
      <c r="AP4" s="356"/>
      <c r="AQ4" s="356"/>
      <c r="AR4" s="356">
        <v>203522.45</v>
      </c>
      <c r="AS4" s="356">
        <v>202401.02</v>
      </c>
      <c r="AT4" s="356">
        <v>198315.41</v>
      </c>
      <c r="AU4" s="356">
        <v>197175.62</v>
      </c>
      <c r="AV4" s="356">
        <v>143976.94</v>
      </c>
      <c r="AW4" s="356">
        <v>139370.09</v>
      </c>
      <c r="AX4" s="356">
        <v>139313.39000000001</v>
      </c>
      <c r="AY4" s="356">
        <v>140925.14000000001</v>
      </c>
      <c r="AZ4" s="356">
        <v>144419.1</v>
      </c>
      <c r="BA4" s="356">
        <v>145659.20000000001</v>
      </c>
      <c r="BB4" s="356">
        <v>150095.81</v>
      </c>
      <c r="BC4" s="356">
        <v>703678.73</v>
      </c>
      <c r="BD4" s="356">
        <v>133106.57999999999</v>
      </c>
      <c r="BE4" s="356">
        <v>315.11</v>
      </c>
      <c r="BF4" s="356">
        <v>266.52999999999997</v>
      </c>
      <c r="BG4" s="356">
        <v>339.38</v>
      </c>
      <c r="BH4" s="356">
        <v>339.38</v>
      </c>
      <c r="BI4" s="356">
        <v>339.38</v>
      </c>
      <c r="BJ4" s="356">
        <v>339.38</v>
      </c>
      <c r="BK4" s="356">
        <v>339.38</v>
      </c>
      <c r="BL4" s="356">
        <v>543.45000000000005</v>
      </c>
      <c r="BM4" s="356">
        <v>543.45000000000005</v>
      </c>
      <c r="BN4" s="356">
        <v>543.45000000000005</v>
      </c>
      <c r="BO4" s="356">
        <v>543.45000000000005</v>
      </c>
      <c r="BP4" s="356">
        <v>543.45000000000005</v>
      </c>
      <c r="BQ4" s="356">
        <v>543.45000000000005</v>
      </c>
      <c r="BR4" s="356">
        <v>543.45000000000005</v>
      </c>
      <c r="BS4" s="115">
        <v>0</v>
      </c>
      <c r="BT4" s="115"/>
    </row>
    <row r="5" spans="1:72" ht="15.75" customHeight="1">
      <c r="A5" s="127" t="s">
        <v>30</v>
      </c>
      <c r="B5" s="108" t="s">
        <v>194</v>
      </c>
      <c r="C5" s="408" t="s">
        <v>4063</v>
      </c>
      <c r="D5" s="441">
        <v>2602612</v>
      </c>
      <c r="E5" s="310" t="s">
        <v>18</v>
      </c>
      <c r="F5" s="310" t="s">
        <v>42</v>
      </c>
      <c r="G5" s="310" t="s">
        <v>90</v>
      </c>
      <c r="H5" s="310">
        <f>IFERROR(VLOOKUP(G5,'Cadastro de assessores'!A:B,2,FALSE),"Não Cadastrado")</f>
        <v>12331</v>
      </c>
      <c r="I5" s="310"/>
      <c r="J5" s="26" t="s">
        <v>4046</v>
      </c>
      <c r="K5" s="309" t="s">
        <v>170</v>
      </c>
      <c r="L5" s="442">
        <v>44642</v>
      </c>
      <c r="M5" s="442">
        <v>44642</v>
      </c>
      <c r="N5" s="316"/>
      <c r="O5" s="316" t="s">
        <v>4064</v>
      </c>
      <c r="P5" s="406">
        <v>1.2E-2</v>
      </c>
      <c r="Q5" s="440" t="s">
        <v>4065</v>
      </c>
      <c r="R5" s="436"/>
      <c r="S5" s="309" t="str">
        <f t="shared" si="0"/>
        <v>Não Qualificado</v>
      </c>
      <c r="T5" s="309" t="s">
        <v>163</v>
      </c>
      <c r="U5" s="309"/>
      <c r="V5" s="309" t="s">
        <v>42</v>
      </c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>
        <v>612277.06999999995</v>
      </c>
      <c r="BD5" s="356">
        <v>809132.82</v>
      </c>
      <c r="BE5" s="356">
        <v>785256.95999999996</v>
      </c>
      <c r="BF5" s="356">
        <v>807670.01</v>
      </c>
      <c r="BG5" s="356">
        <v>819930.39650000003</v>
      </c>
      <c r="BH5" s="356">
        <v>817886.77</v>
      </c>
      <c r="BI5" s="356">
        <v>837354.72</v>
      </c>
      <c r="BJ5" s="356">
        <v>841120.48</v>
      </c>
      <c r="BK5" s="356">
        <v>834772.66</v>
      </c>
      <c r="BL5" s="356">
        <v>835832.58</v>
      </c>
      <c r="BM5" s="356">
        <v>840857.7</v>
      </c>
      <c r="BN5" s="356">
        <v>26.58</v>
      </c>
      <c r="BO5" s="356">
        <v>26.58</v>
      </c>
      <c r="BP5" s="356">
        <v>26.58</v>
      </c>
      <c r="BQ5" s="356">
        <v>26.58</v>
      </c>
      <c r="BR5" s="356">
        <v>26.58</v>
      </c>
      <c r="BS5" s="115">
        <v>0</v>
      </c>
      <c r="BT5" s="115"/>
    </row>
    <row r="6" spans="1:72" ht="15.75" customHeight="1">
      <c r="A6" s="127" t="s">
        <v>30</v>
      </c>
      <c r="B6" s="108" t="s">
        <v>4066</v>
      </c>
      <c r="C6" s="443" t="s">
        <v>4067</v>
      </c>
      <c r="D6" s="444">
        <v>4442405</v>
      </c>
      <c r="E6" s="310" t="s">
        <v>18</v>
      </c>
      <c r="F6" s="310" t="s">
        <v>42</v>
      </c>
      <c r="G6" s="310" t="s">
        <v>48</v>
      </c>
      <c r="H6" s="310" t="str">
        <f>IFERROR(VLOOKUP(G6,'Cadastro de assessores'!A:B,2,FALSE),"Não Cadastrado")</f>
        <v>18009</v>
      </c>
      <c r="I6" s="310"/>
      <c r="J6" s="26" t="s">
        <v>4046</v>
      </c>
      <c r="K6" s="309" t="s">
        <v>170</v>
      </c>
      <c r="L6" s="434">
        <v>44084</v>
      </c>
      <c r="M6" s="434">
        <v>44084</v>
      </c>
      <c r="N6" s="309"/>
      <c r="O6" s="309" t="s">
        <v>4068</v>
      </c>
      <c r="P6" s="406">
        <v>2.5000000000000001E-2</v>
      </c>
      <c r="Q6" s="440" t="s">
        <v>4069</v>
      </c>
      <c r="R6" s="436"/>
      <c r="S6" s="309" t="str">
        <f t="shared" si="0"/>
        <v>Não Qualificado</v>
      </c>
      <c r="T6" s="309" t="s">
        <v>163</v>
      </c>
      <c r="U6" s="309" t="s">
        <v>4070</v>
      </c>
      <c r="V6" s="309" t="s">
        <v>32</v>
      </c>
      <c r="W6" s="437" t="s">
        <v>4056</v>
      </c>
      <c r="X6" s="437" t="s">
        <v>4056</v>
      </c>
      <c r="Y6" s="437" t="s">
        <v>4056</v>
      </c>
      <c r="Z6" s="437" t="s">
        <v>4056</v>
      </c>
      <c r="AA6" s="437" t="s">
        <v>4056</v>
      </c>
      <c r="AB6" s="437" t="s">
        <v>4056</v>
      </c>
      <c r="AC6" s="437" t="s">
        <v>4056</v>
      </c>
      <c r="AD6" s="437" t="s">
        <v>4056</v>
      </c>
      <c r="AE6" s="437" t="s">
        <v>4056</v>
      </c>
      <c r="AF6" s="437" t="s">
        <v>4056</v>
      </c>
      <c r="AG6" s="437" t="s">
        <v>4056</v>
      </c>
      <c r="AH6" s="437" t="s">
        <v>4071</v>
      </c>
      <c r="AI6" s="437" t="s">
        <v>4072</v>
      </c>
      <c r="AJ6" s="437" t="s">
        <v>4073</v>
      </c>
      <c r="AK6" s="356">
        <v>344817.66</v>
      </c>
      <c r="AL6" s="356">
        <v>330077.48</v>
      </c>
      <c r="AM6" s="356">
        <v>306962.09000000003</v>
      </c>
      <c r="AN6" s="356">
        <v>304921.19</v>
      </c>
      <c r="AO6" s="356">
        <v>330112.71999999997</v>
      </c>
      <c r="AP6" s="356">
        <v>334482.83</v>
      </c>
      <c r="AQ6" s="356">
        <v>331002.11</v>
      </c>
      <c r="AR6" s="356">
        <v>605334.19999999995</v>
      </c>
      <c r="AS6" s="356">
        <v>738371.21</v>
      </c>
      <c r="AT6" s="356">
        <v>698930.16</v>
      </c>
      <c r="AU6" s="356">
        <v>682628.01</v>
      </c>
      <c r="AV6" s="356">
        <v>642724.51</v>
      </c>
      <c r="AW6" s="356">
        <v>594862.12</v>
      </c>
      <c r="AX6" s="356">
        <v>588418.12</v>
      </c>
      <c r="AY6" s="356">
        <v>594700.22</v>
      </c>
      <c r="AZ6" s="356">
        <v>637599.92000000004</v>
      </c>
      <c r="BA6" s="356">
        <v>644225.03</v>
      </c>
      <c r="BB6" s="356">
        <v>616369.29</v>
      </c>
      <c r="BC6" s="356">
        <v>95442.29</v>
      </c>
      <c r="BD6" s="356">
        <v>7052.6</v>
      </c>
      <c r="BE6" s="356">
        <v>7174.74</v>
      </c>
      <c r="BF6" s="356">
        <v>67.180000000000007</v>
      </c>
      <c r="BG6" s="356">
        <v>991.14</v>
      </c>
      <c r="BH6" s="356">
        <v>991.14</v>
      </c>
      <c r="BI6" s="356">
        <v>991.14</v>
      </c>
      <c r="BJ6" s="356">
        <v>991.14</v>
      </c>
      <c r="BK6" s="356">
        <v>1.1399999999999999</v>
      </c>
      <c r="BL6" s="356">
        <v>524.85</v>
      </c>
      <c r="BM6" s="356">
        <v>39.44</v>
      </c>
      <c r="BN6" s="356">
        <v>40.17</v>
      </c>
      <c r="BO6" s="356">
        <v>41.08</v>
      </c>
      <c r="BP6" s="356">
        <v>42.03</v>
      </c>
      <c r="BQ6" s="356">
        <v>45.95</v>
      </c>
      <c r="BR6" s="356">
        <v>44.27</v>
      </c>
      <c r="BS6" s="115">
        <v>0.15</v>
      </c>
      <c r="BT6" s="115"/>
    </row>
    <row r="7" spans="1:72" ht="15.75" customHeight="1">
      <c r="A7" s="127" t="s">
        <v>30</v>
      </c>
      <c r="B7" s="108" t="s">
        <v>3800</v>
      </c>
      <c r="C7" s="108" t="s">
        <v>3799</v>
      </c>
      <c r="D7" s="310">
        <v>4461647</v>
      </c>
      <c r="E7" s="310" t="s">
        <v>18</v>
      </c>
      <c r="F7" s="310" t="s">
        <v>32</v>
      </c>
      <c r="G7" s="310" t="s">
        <v>220</v>
      </c>
      <c r="H7" s="310">
        <f>IFERROR(VLOOKUP(G7,'Cadastro de assessores'!A:B,2,FALSE),"Não Cadastrado")</f>
        <v>12332</v>
      </c>
      <c r="I7" s="310"/>
      <c r="J7" s="26" t="s">
        <v>4046</v>
      </c>
      <c r="K7" s="309" t="s">
        <v>170</v>
      </c>
      <c r="L7" s="434">
        <v>44090</v>
      </c>
      <c r="M7" s="434">
        <v>44092</v>
      </c>
      <c r="N7" s="309"/>
      <c r="O7" s="309" t="s">
        <v>4064</v>
      </c>
      <c r="P7" s="406">
        <v>1.2E-2</v>
      </c>
      <c r="Q7" s="440" t="s">
        <v>4074</v>
      </c>
      <c r="R7" s="436"/>
      <c r="S7" s="309" t="str">
        <f t="shared" si="0"/>
        <v/>
      </c>
      <c r="T7" s="309" t="s">
        <v>163</v>
      </c>
      <c r="U7" s="309" t="s">
        <v>4075</v>
      </c>
      <c r="V7" s="309" t="s">
        <v>32</v>
      </c>
      <c r="W7" s="437" t="s">
        <v>4056</v>
      </c>
      <c r="X7" s="437" t="s">
        <v>4056</v>
      </c>
      <c r="Y7" s="437" t="s">
        <v>4056</v>
      </c>
      <c r="Z7" s="437" t="s">
        <v>4056</v>
      </c>
      <c r="AA7" s="437" t="s">
        <v>4056</v>
      </c>
      <c r="AB7" s="437" t="s">
        <v>4056</v>
      </c>
      <c r="AC7" s="437" t="s">
        <v>4056</v>
      </c>
      <c r="AD7" s="437" t="s">
        <v>4056</v>
      </c>
      <c r="AE7" s="437" t="s">
        <v>4056</v>
      </c>
      <c r="AF7" s="437" t="s">
        <v>4056</v>
      </c>
      <c r="AG7" s="437" t="s">
        <v>4056</v>
      </c>
      <c r="AH7" s="437" t="s">
        <v>4076</v>
      </c>
      <c r="AI7" s="437" t="s">
        <v>4077</v>
      </c>
      <c r="AJ7" s="437" t="s">
        <v>4078</v>
      </c>
      <c r="AK7" s="356">
        <v>363397.84</v>
      </c>
      <c r="AL7" s="356">
        <v>359498.99</v>
      </c>
      <c r="AM7" s="356">
        <v>352376.48</v>
      </c>
      <c r="AN7" s="356">
        <v>350686.02</v>
      </c>
      <c r="AO7" s="356">
        <v>355491.38</v>
      </c>
      <c r="AP7" s="356">
        <v>356674.15</v>
      </c>
      <c r="AQ7" s="356">
        <v>356027.31</v>
      </c>
      <c r="AR7" s="356">
        <v>360268.09</v>
      </c>
      <c r="AS7" s="356">
        <v>359567.88</v>
      </c>
      <c r="AT7" s="356">
        <v>356696.73</v>
      </c>
      <c r="AU7" s="356">
        <v>356464.05</v>
      </c>
      <c r="AV7" s="356">
        <v>403728.88</v>
      </c>
      <c r="AW7" s="356">
        <v>392764.94</v>
      </c>
      <c r="AX7" s="356">
        <v>396765.66</v>
      </c>
      <c r="AY7" s="356">
        <v>402295.61</v>
      </c>
      <c r="AZ7" s="356">
        <v>407270.58</v>
      </c>
      <c r="BA7" s="356">
        <v>408882.88</v>
      </c>
      <c r="BB7" s="356">
        <v>420273.26</v>
      </c>
      <c r="BC7" s="356"/>
      <c r="BD7" s="356">
        <v>427985.26</v>
      </c>
      <c r="BE7" s="356">
        <v>429182.03</v>
      </c>
      <c r="BF7" s="356">
        <v>434748.64</v>
      </c>
      <c r="BG7" s="356">
        <v>436369.87109999999</v>
      </c>
      <c r="BH7" s="356">
        <v>437723.9</v>
      </c>
      <c r="BI7" s="356">
        <v>445414.97</v>
      </c>
      <c r="BJ7" s="356">
        <v>446016.38</v>
      </c>
      <c r="BK7" s="356">
        <v>449211.57</v>
      </c>
      <c r="BL7" s="356">
        <v>453569.69</v>
      </c>
      <c r="BM7" s="356">
        <v>455013.65</v>
      </c>
      <c r="BN7" s="356">
        <v>124724.97</v>
      </c>
      <c r="BO7" s="356">
        <v>832</v>
      </c>
      <c r="BP7" s="356">
        <v>0</v>
      </c>
      <c r="BQ7" s="356">
        <v>0</v>
      </c>
      <c r="BR7" s="356">
        <v>0</v>
      </c>
      <c r="BS7" s="115">
        <v>0.01</v>
      </c>
      <c r="BT7" s="115"/>
    </row>
    <row r="8" spans="1:72" ht="15.75" customHeight="1">
      <c r="A8" s="127" t="s">
        <v>30</v>
      </c>
      <c r="B8" s="108" t="s">
        <v>3800</v>
      </c>
      <c r="C8" s="108" t="s">
        <v>3799</v>
      </c>
      <c r="D8" s="310">
        <v>3345620</v>
      </c>
      <c r="E8" s="310" t="s">
        <v>18</v>
      </c>
      <c r="F8" s="310" t="s">
        <v>32</v>
      </c>
      <c r="G8" s="310" t="s">
        <v>220</v>
      </c>
      <c r="H8" s="310">
        <f>IFERROR(VLOOKUP(G8,'Cadastro de assessores'!A:B,2,FALSE),"Não Cadastrado")</f>
        <v>12332</v>
      </c>
      <c r="I8" s="310"/>
      <c r="J8" s="26" t="s">
        <v>170</v>
      </c>
      <c r="K8" s="309"/>
      <c r="L8" s="434"/>
      <c r="M8" s="434">
        <v>44960</v>
      </c>
      <c r="N8" s="309"/>
      <c r="O8" s="309" t="s">
        <v>4061</v>
      </c>
      <c r="P8" s="406">
        <v>0.01</v>
      </c>
      <c r="Q8" s="440"/>
      <c r="R8" s="436"/>
      <c r="S8" s="309"/>
      <c r="T8" s="309"/>
      <c r="U8" s="309"/>
      <c r="V8" s="309" t="s">
        <v>69</v>
      </c>
      <c r="W8" s="437"/>
      <c r="X8" s="437"/>
      <c r="Y8" s="437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356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>
        <v>0</v>
      </c>
      <c r="BK8" s="356">
        <v>1737168.97</v>
      </c>
      <c r="BL8" s="356">
        <v>1760272.19</v>
      </c>
      <c r="BM8" s="356">
        <v>1769009.75</v>
      </c>
      <c r="BN8" s="356">
        <v>774232.52</v>
      </c>
      <c r="BO8" s="356">
        <v>775749.75</v>
      </c>
      <c r="BP8" s="356">
        <v>470109.41</v>
      </c>
      <c r="BQ8" s="356">
        <v>473139.71</v>
      </c>
      <c r="BR8" s="356">
        <v>446787.16</v>
      </c>
      <c r="BS8" s="115">
        <v>208597.8</v>
      </c>
      <c r="BT8" s="115"/>
    </row>
    <row r="9" spans="1:72" ht="15.75" customHeight="1">
      <c r="A9" s="127" t="s">
        <v>30</v>
      </c>
      <c r="B9" s="108" t="s">
        <v>4079</v>
      </c>
      <c r="C9" s="127" t="s">
        <v>4080</v>
      </c>
      <c r="D9" s="310">
        <v>3679808</v>
      </c>
      <c r="E9" s="310" t="s">
        <v>18</v>
      </c>
      <c r="F9" s="310" t="s">
        <v>42</v>
      </c>
      <c r="G9" s="310" t="s">
        <v>2233</v>
      </c>
      <c r="H9" s="310">
        <f>IFERROR(VLOOKUP(G9,'Cadastro de assessores'!A:B,2,FALSE),"Não Cadastrado")</f>
        <v>12350</v>
      </c>
      <c r="I9" s="310" t="s">
        <v>199</v>
      </c>
      <c r="J9" s="26" t="s">
        <v>4046</v>
      </c>
      <c r="K9" s="309"/>
      <c r="L9" s="434"/>
      <c r="M9" s="434"/>
      <c r="N9" s="309"/>
      <c r="O9" s="309" t="s">
        <v>4053</v>
      </c>
      <c r="P9" s="406">
        <v>1.4999999999999999E-2</v>
      </c>
      <c r="Q9" s="440"/>
      <c r="R9" s="436"/>
      <c r="S9" s="309"/>
      <c r="T9" s="309"/>
      <c r="U9" s="309"/>
      <c r="V9" s="309" t="s">
        <v>42</v>
      </c>
      <c r="W9" s="437"/>
      <c r="X9" s="437"/>
      <c r="Y9" s="437"/>
      <c r="Z9" s="437"/>
      <c r="AA9" s="437"/>
      <c r="AB9" s="437"/>
      <c r="AC9" s="437"/>
      <c r="AD9" s="437"/>
      <c r="AE9" s="437"/>
      <c r="AF9" s="437"/>
      <c r="AG9" s="437"/>
      <c r="AH9" s="437"/>
      <c r="AI9" s="437"/>
      <c r="AJ9" s="437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115">
        <v>0</v>
      </c>
      <c r="BT9" s="115"/>
    </row>
    <row r="10" spans="1:72" ht="15.75" customHeight="1">
      <c r="A10" s="127" t="s">
        <v>30</v>
      </c>
      <c r="B10" s="108" t="s">
        <v>223</v>
      </c>
      <c r="C10" s="127" t="s">
        <v>218</v>
      </c>
      <c r="D10" s="310">
        <v>2204868</v>
      </c>
      <c r="E10" s="310" t="s">
        <v>18</v>
      </c>
      <c r="F10" s="310" t="s">
        <v>32</v>
      </c>
      <c r="G10" s="310" t="s">
        <v>2729</v>
      </c>
      <c r="H10" s="310" t="str">
        <f>IFERROR(VLOOKUP(G10,'Cadastro de assessores'!A:B,2,FALSE),"Não Cadastrado")</f>
        <v>18256</v>
      </c>
      <c r="I10" s="310"/>
      <c r="J10" s="26" t="s">
        <v>4046</v>
      </c>
      <c r="K10" s="309" t="s">
        <v>170</v>
      </c>
      <c r="L10" s="434">
        <v>44252</v>
      </c>
      <c r="M10" s="434">
        <v>44252</v>
      </c>
      <c r="N10" s="309"/>
      <c r="O10" s="309" t="s">
        <v>4053</v>
      </c>
      <c r="P10" s="406">
        <v>1.4999999999999999E-2</v>
      </c>
      <c r="Q10" s="440" t="s">
        <v>4081</v>
      </c>
      <c r="R10" s="436"/>
      <c r="S10" s="309" t="str">
        <f t="shared" ref="S10:S12" si="1">IF(BC10&lt;=0,"",IF(BC10&lt;=1000000,"Não Qualificado",IF(AND(BC10&gt;1000000,BC10&lt;=10000000),"Qualificado","Profissional")))</f>
        <v>Não Qualificado</v>
      </c>
      <c r="T10" s="309" t="s">
        <v>163</v>
      </c>
      <c r="U10" s="309" t="s">
        <v>4082</v>
      </c>
      <c r="V10" s="309" t="s">
        <v>32</v>
      </c>
      <c r="W10" s="437"/>
      <c r="X10" s="437"/>
      <c r="Y10" s="437"/>
      <c r="Z10" s="437"/>
      <c r="AA10" s="437"/>
      <c r="AB10" s="437"/>
      <c r="AC10" s="437"/>
      <c r="AD10" s="437"/>
      <c r="AE10" s="437"/>
      <c r="AF10" s="437"/>
      <c r="AG10" s="437"/>
      <c r="AH10" s="437"/>
      <c r="AI10" s="437"/>
      <c r="AJ10" s="437"/>
      <c r="AK10" s="356"/>
      <c r="AL10" s="356"/>
      <c r="AM10" s="356">
        <v>235876.29</v>
      </c>
      <c r="AN10" s="356">
        <v>235783.9</v>
      </c>
      <c r="AO10" s="356">
        <v>250539.16</v>
      </c>
      <c r="AP10" s="356">
        <v>252073.3</v>
      </c>
      <c r="AQ10" s="356">
        <v>250679.05</v>
      </c>
      <c r="AR10" s="356">
        <v>257713.82</v>
      </c>
      <c r="AS10" s="356">
        <v>255353.62</v>
      </c>
      <c r="AT10" s="356">
        <v>249407.39</v>
      </c>
      <c r="AU10" s="356">
        <v>247206.51</v>
      </c>
      <c r="AV10" s="356">
        <v>241313.65</v>
      </c>
      <c r="AW10" s="356">
        <v>233732.72</v>
      </c>
      <c r="AX10" s="356">
        <v>233329.88</v>
      </c>
      <c r="AY10" s="356">
        <v>235669.41</v>
      </c>
      <c r="AZ10" s="356">
        <v>244081.21</v>
      </c>
      <c r="BA10" s="356">
        <v>246240.27</v>
      </c>
      <c r="BB10" s="356">
        <v>255112.93</v>
      </c>
      <c r="BC10" s="356">
        <v>846942.76</v>
      </c>
      <c r="BD10" s="356">
        <v>251995.16</v>
      </c>
      <c r="BE10" s="356">
        <v>250785.8</v>
      </c>
      <c r="BF10" s="356">
        <v>256570.19</v>
      </c>
      <c r="BG10" s="356">
        <v>259308.66089999999</v>
      </c>
      <c r="BH10" s="356">
        <v>466391.38</v>
      </c>
      <c r="BI10" s="356">
        <v>503023.88</v>
      </c>
      <c r="BJ10" s="356">
        <v>498973.71</v>
      </c>
      <c r="BK10" s="356">
        <v>498101.01</v>
      </c>
      <c r="BL10" s="356">
        <v>506337.29</v>
      </c>
      <c r="BM10" s="356">
        <v>311708.78999999998</v>
      </c>
      <c r="BN10" s="356">
        <v>275.95999999999998</v>
      </c>
      <c r="BO10" s="356">
        <v>0</v>
      </c>
      <c r="BP10" s="356">
        <v>0</v>
      </c>
      <c r="BQ10" s="356">
        <v>0</v>
      </c>
      <c r="BR10" s="356">
        <v>0</v>
      </c>
      <c r="BS10" s="115">
        <v>0</v>
      </c>
      <c r="BT10" s="115"/>
    </row>
    <row r="11" spans="1:72" ht="15.75" customHeight="1">
      <c r="A11" s="127" t="s">
        <v>30</v>
      </c>
      <c r="B11" s="108" t="s">
        <v>4083</v>
      </c>
      <c r="C11" s="408" t="s">
        <v>4084</v>
      </c>
      <c r="D11" s="316">
        <v>2697792</v>
      </c>
      <c r="E11" s="309" t="s">
        <v>18</v>
      </c>
      <c r="F11" s="309" t="s">
        <v>32</v>
      </c>
      <c r="G11" s="309" t="s">
        <v>3936</v>
      </c>
      <c r="H11" s="309" t="str">
        <f>IFERROR(VLOOKUP(G11,'Cadastro de assessores'!A:B,2,FALSE),"Não Cadastrado")</f>
        <v>18266</v>
      </c>
      <c r="I11" s="309"/>
      <c r="J11" s="26" t="s">
        <v>161</v>
      </c>
      <c r="K11" s="309" t="s">
        <v>4052</v>
      </c>
      <c r="L11" s="405">
        <v>44302</v>
      </c>
      <c r="M11" s="405">
        <v>44302</v>
      </c>
      <c r="N11" s="405">
        <v>44473</v>
      </c>
      <c r="O11" s="309" t="s">
        <v>4068</v>
      </c>
      <c r="P11" s="406">
        <v>2.5000000000000001E-2</v>
      </c>
      <c r="Q11" s="439" t="s">
        <v>4085</v>
      </c>
      <c r="R11" s="436"/>
      <c r="S11" s="309" t="str">
        <f t="shared" si="1"/>
        <v/>
      </c>
      <c r="T11" s="309" t="s">
        <v>163</v>
      </c>
      <c r="U11" s="309" t="s">
        <v>4086</v>
      </c>
      <c r="V11" s="309" t="s">
        <v>4087</v>
      </c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  <c r="AH11" s="437"/>
      <c r="AI11" s="437"/>
      <c r="AJ11" s="437"/>
      <c r="AK11" s="356"/>
      <c r="AL11" s="356"/>
      <c r="AM11" s="356"/>
      <c r="AN11" s="356"/>
      <c r="AO11" s="356"/>
      <c r="AP11" s="356">
        <v>109781.09</v>
      </c>
      <c r="AQ11" s="356">
        <v>108552.3</v>
      </c>
      <c r="AR11" s="356">
        <v>114860.59</v>
      </c>
      <c r="AS11" s="356">
        <v>112212.72</v>
      </c>
      <c r="AT11" s="356">
        <v>106275.8</v>
      </c>
      <c r="AU11" s="356">
        <v>103775.39</v>
      </c>
      <c r="AV11" s="356">
        <v>97752.81</v>
      </c>
      <c r="AW11" s="356"/>
      <c r="AX11" s="356"/>
      <c r="AY11" s="356"/>
      <c r="AZ11" s="356"/>
      <c r="BA11" s="356">
        <v>0</v>
      </c>
      <c r="BB11" s="356">
        <v>0</v>
      </c>
      <c r="BC11" s="356"/>
      <c r="BD11" s="356" t="s">
        <v>3167</v>
      </c>
      <c r="BE11" s="356" t="s">
        <v>3167</v>
      </c>
      <c r="BF11" s="356">
        <v>0</v>
      </c>
      <c r="BG11" s="356">
        <v>0</v>
      </c>
      <c r="BH11" s="356">
        <v>0</v>
      </c>
      <c r="BI11" s="356">
        <v>0</v>
      </c>
      <c r="BJ11" s="356">
        <v>0</v>
      </c>
      <c r="BK11" s="356">
        <v>0</v>
      </c>
      <c r="BL11" s="356">
        <v>0</v>
      </c>
      <c r="BM11" s="356">
        <v>0</v>
      </c>
      <c r="BN11" s="356">
        <v>0</v>
      </c>
      <c r="BO11" s="356">
        <v>0</v>
      </c>
      <c r="BP11" s="356">
        <v>0</v>
      </c>
      <c r="BQ11" s="356">
        <v>0</v>
      </c>
      <c r="BR11" s="356">
        <v>0</v>
      </c>
      <c r="BS11" s="115" t="s">
        <v>4057</v>
      </c>
      <c r="BT11" s="115"/>
    </row>
    <row r="12" spans="1:72" ht="15.75" customHeight="1">
      <c r="A12" s="127" t="s">
        <v>30</v>
      </c>
      <c r="B12" s="108" t="s">
        <v>4088</v>
      </c>
      <c r="C12" s="127" t="s">
        <v>4089</v>
      </c>
      <c r="D12" s="309">
        <v>4447856</v>
      </c>
      <c r="E12" s="309" t="s">
        <v>159</v>
      </c>
      <c r="F12" s="309" t="s">
        <v>32</v>
      </c>
      <c r="G12" s="309" t="s">
        <v>3887</v>
      </c>
      <c r="H12" s="309" t="str">
        <f>IFERROR(VLOOKUP(G12,'Cadastro de assessores'!A:B,2,FALSE),"Não Cadastrado")</f>
        <v>14574</v>
      </c>
      <c r="I12" s="309"/>
      <c r="J12" s="26" t="s">
        <v>161</v>
      </c>
      <c r="K12" s="309" t="s">
        <v>4052</v>
      </c>
      <c r="L12" s="405">
        <v>44085</v>
      </c>
      <c r="M12" s="405">
        <v>44085</v>
      </c>
      <c r="N12" s="405">
        <v>44396</v>
      </c>
      <c r="O12" s="309" t="s">
        <v>4064</v>
      </c>
      <c r="P12" s="406">
        <v>1.2E-2</v>
      </c>
      <c r="Q12" s="439" t="s">
        <v>4090</v>
      </c>
      <c r="R12" s="436"/>
      <c r="S12" s="309" t="str">
        <f t="shared" si="1"/>
        <v/>
      </c>
      <c r="T12" s="309" t="s">
        <v>163</v>
      </c>
      <c r="U12" s="309" t="s">
        <v>4091</v>
      </c>
      <c r="V12" s="309" t="s">
        <v>32</v>
      </c>
      <c r="W12" s="437" t="s">
        <v>4056</v>
      </c>
      <c r="X12" s="437" t="s">
        <v>4056</v>
      </c>
      <c r="Y12" s="437" t="s">
        <v>4056</v>
      </c>
      <c r="Z12" s="437" t="s">
        <v>4056</v>
      </c>
      <c r="AA12" s="437" t="s">
        <v>4056</v>
      </c>
      <c r="AB12" s="437" t="s">
        <v>4056</v>
      </c>
      <c r="AC12" s="437" t="s">
        <v>4056</v>
      </c>
      <c r="AD12" s="437" t="s">
        <v>4056</v>
      </c>
      <c r="AE12" s="437" t="s">
        <v>4056</v>
      </c>
      <c r="AF12" s="437" t="s">
        <v>4056</v>
      </c>
      <c r="AG12" s="437" t="s">
        <v>4056</v>
      </c>
      <c r="AH12" s="437" t="s">
        <v>4092</v>
      </c>
      <c r="AI12" s="437" t="s">
        <v>4093</v>
      </c>
      <c r="AJ12" s="437" t="s">
        <v>4094</v>
      </c>
      <c r="AK12" s="356">
        <v>102877.4</v>
      </c>
      <c r="AL12" s="356">
        <v>102062.38</v>
      </c>
      <c r="AM12" s="356">
        <v>100464.93</v>
      </c>
      <c r="AN12" s="356">
        <v>99977.53</v>
      </c>
      <c r="AO12" s="356">
        <v>101115.81</v>
      </c>
      <c r="AP12" s="356">
        <v>101403.53</v>
      </c>
      <c r="AQ12" s="356">
        <v>101179.05</v>
      </c>
      <c r="AR12" s="356">
        <v>102507.44</v>
      </c>
      <c r="AS12" s="356">
        <v>102285.21</v>
      </c>
      <c r="AT12" s="356"/>
      <c r="AU12" s="356"/>
      <c r="AV12" s="356"/>
      <c r="AW12" s="356"/>
      <c r="AX12" s="356"/>
      <c r="AY12" s="356"/>
      <c r="AZ12" s="356"/>
      <c r="BA12" s="356">
        <v>0</v>
      </c>
      <c r="BB12" s="356">
        <v>0</v>
      </c>
      <c r="BC12" s="356"/>
      <c r="BD12" s="356" t="s">
        <v>3167</v>
      </c>
      <c r="BE12" s="356" t="s">
        <v>3167</v>
      </c>
      <c r="BF12" s="356">
        <v>0</v>
      </c>
      <c r="BG12" s="356">
        <v>0</v>
      </c>
      <c r="BH12" s="356">
        <v>0</v>
      </c>
      <c r="BI12" s="356">
        <v>0</v>
      </c>
      <c r="BJ12" s="356">
        <v>0</v>
      </c>
      <c r="BK12" s="356">
        <v>0</v>
      </c>
      <c r="BL12" s="356">
        <v>0</v>
      </c>
      <c r="BM12" s="356">
        <v>0</v>
      </c>
      <c r="BN12" s="356">
        <v>0</v>
      </c>
      <c r="BO12" s="356">
        <v>0</v>
      </c>
      <c r="BP12" s="356">
        <v>0</v>
      </c>
      <c r="BQ12" s="356">
        <v>0</v>
      </c>
      <c r="BR12" s="356">
        <v>0</v>
      </c>
      <c r="BS12" s="115" t="s">
        <v>4057</v>
      </c>
      <c r="BT12" s="115"/>
    </row>
    <row r="13" spans="1:72" ht="15.75" customHeight="1">
      <c r="A13" s="127" t="s">
        <v>30</v>
      </c>
      <c r="B13" s="108" t="s">
        <v>4095</v>
      </c>
      <c r="C13" s="408" t="s">
        <v>4096</v>
      </c>
      <c r="D13" s="441">
        <v>8227775</v>
      </c>
      <c r="E13" s="310" t="s">
        <v>18</v>
      </c>
      <c r="F13" s="310" t="s">
        <v>32</v>
      </c>
      <c r="G13" s="310" t="s">
        <v>255</v>
      </c>
      <c r="H13" s="310">
        <f>IFERROR(VLOOKUP(G13,'Cadastro de assessores'!A:B,2,FALSE),"Não Cadastrado")</f>
        <v>12344</v>
      </c>
      <c r="I13" s="310"/>
      <c r="J13" s="26" t="s">
        <v>4046</v>
      </c>
      <c r="K13" s="309" t="s">
        <v>170</v>
      </c>
      <c r="L13" s="442">
        <v>44652</v>
      </c>
      <c r="M13" s="442">
        <v>44652</v>
      </c>
      <c r="N13" s="316"/>
      <c r="O13" s="316" t="s">
        <v>4061</v>
      </c>
      <c r="P13" s="410">
        <v>7.0000000000000001E-3</v>
      </c>
      <c r="Q13" s="440"/>
      <c r="R13" s="436"/>
      <c r="S13" s="309"/>
      <c r="T13" s="309" t="s">
        <v>163</v>
      </c>
      <c r="U13" s="309" t="s">
        <v>4070</v>
      </c>
      <c r="V13" s="309" t="s">
        <v>32</v>
      </c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56"/>
      <c r="AL13" s="356"/>
      <c r="AM13" s="356"/>
      <c r="AN13" s="356"/>
      <c r="AO13" s="356"/>
      <c r="AP13" s="356"/>
      <c r="AQ13" s="367"/>
      <c r="AR13" s="357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>
        <v>136876.82</v>
      </c>
      <c r="BE13" s="356">
        <v>137953.28</v>
      </c>
      <c r="BF13" s="356">
        <v>102958.08</v>
      </c>
      <c r="BG13" s="356">
        <v>104407.26820000001</v>
      </c>
      <c r="BH13" s="356">
        <v>44714.22</v>
      </c>
      <c r="BI13" s="356">
        <v>45094.14</v>
      </c>
      <c r="BJ13" s="356">
        <v>45513.52</v>
      </c>
      <c r="BK13" s="356">
        <v>38793.25</v>
      </c>
      <c r="BL13" s="356">
        <v>0.76</v>
      </c>
      <c r="BM13" s="356">
        <v>0.76</v>
      </c>
      <c r="BN13" s="356">
        <v>0.76</v>
      </c>
      <c r="BO13" s="356">
        <v>0.76</v>
      </c>
      <c r="BP13" s="356">
        <v>0.76</v>
      </c>
      <c r="BQ13" s="356">
        <v>0.76</v>
      </c>
      <c r="BR13" s="356">
        <v>0.76</v>
      </c>
      <c r="BS13" s="115">
        <v>0</v>
      </c>
      <c r="BT13" s="115"/>
    </row>
    <row r="14" spans="1:72" ht="15.75" customHeight="1">
      <c r="A14" s="127" t="s">
        <v>30</v>
      </c>
      <c r="B14" s="108" t="s">
        <v>4097</v>
      </c>
      <c r="C14" s="408" t="s">
        <v>4098</v>
      </c>
      <c r="D14" s="441">
        <v>2406947</v>
      </c>
      <c r="E14" s="310" t="s">
        <v>18</v>
      </c>
      <c r="F14" s="310" t="s">
        <v>42</v>
      </c>
      <c r="G14" s="310" t="s">
        <v>90</v>
      </c>
      <c r="H14" s="310">
        <f>IFERROR(VLOOKUP(G14,'Cadastro de assessores'!A:B,2,FALSE),"Não Cadastrado")</f>
        <v>12331</v>
      </c>
      <c r="I14" s="310" t="s">
        <v>199</v>
      </c>
      <c r="J14" s="26" t="s">
        <v>4046</v>
      </c>
      <c r="K14" s="309" t="s">
        <v>170</v>
      </c>
      <c r="L14" s="442">
        <v>44453</v>
      </c>
      <c r="M14" s="442">
        <v>44609</v>
      </c>
      <c r="N14" s="445"/>
      <c r="O14" s="445" t="s">
        <v>4064</v>
      </c>
      <c r="P14" s="406">
        <v>1.2E-2</v>
      </c>
      <c r="Q14" s="440" t="s">
        <v>4099</v>
      </c>
      <c r="R14" s="436"/>
      <c r="S14" s="309" t="str">
        <f t="shared" ref="S14:S17" si="2">IF(BC14&lt;=0,"",IF(BC14&lt;=1000000,"Não Qualificado",IF(AND(BC14&gt;1000000,BC14&lt;=10000000),"Qualificado","Profissional")))</f>
        <v/>
      </c>
      <c r="T14" s="309" t="s">
        <v>163</v>
      </c>
      <c r="U14" s="309" t="s">
        <v>4100</v>
      </c>
      <c r="V14" s="316" t="s">
        <v>42</v>
      </c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437"/>
      <c r="AH14" s="437"/>
      <c r="AI14" s="437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67"/>
      <c r="AY14" s="367"/>
      <c r="AZ14" s="437"/>
      <c r="BA14" s="437">
        <v>481706.07</v>
      </c>
      <c r="BB14" s="437">
        <v>407735.87</v>
      </c>
      <c r="BC14" s="437"/>
      <c r="BD14" s="356">
        <v>269449.12</v>
      </c>
      <c r="BE14" s="356">
        <v>271768.98</v>
      </c>
      <c r="BF14" s="356">
        <v>159421.38</v>
      </c>
      <c r="BG14" s="356">
        <v>160461.0477</v>
      </c>
      <c r="BH14" s="356">
        <v>161648.38</v>
      </c>
      <c r="BI14" s="356">
        <v>109528.2</v>
      </c>
      <c r="BJ14" s="356">
        <v>77368.19</v>
      </c>
      <c r="BK14" s="356">
        <v>67768.72</v>
      </c>
      <c r="BL14" s="356">
        <v>68568.02</v>
      </c>
      <c r="BM14" s="356">
        <v>68896.899999999994</v>
      </c>
      <c r="BN14" s="356">
        <v>59941.78</v>
      </c>
      <c r="BO14" s="356">
        <v>60529.78</v>
      </c>
      <c r="BP14" s="356">
        <v>16907.349999999999</v>
      </c>
      <c r="BQ14" s="356">
        <v>16968.02</v>
      </c>
      <c r="BR14" s="356">
        <v>17040.28</v>
      </c>
      <c r="BS14" s="115" t="s">
        <v>4057</v>
      </c>
      <c r="BT14" s="115"/>
    </row>
    <row r="15" spans="1:72" ht="15.75" customHeight="1">
      <c r="A15" s="127" t="s">
        <v>30</v>
      </c>
      <c r="B15" s="108" t="s">
        <v>278</v>
      </c>
      <c r="C15" s="408" t="s">
        <v>275</v>
      </c>
      <c r="D15" s="310">
        <v>3952119</v>
      </c>
      <c r="E15" s="310" t="s">
        <v>18</v>
      </c>
      <c r="F15" s="310" t="s">
        <v>32</v>
      </c>
      <c r="G15" s="310" t="s">
        <v>3390</v>
      </c>
      <c r="H15" s="310" t="str">
        <f>IFERROR(VLOOKUP(G15,'Cadastro de assessores'!A:B,2,FALSE),"Não Cadastrado")</f>
        <v>13444</v>
      </c>
      <c r="I15" s="310"/>
      <c r="J15" s="26" t="s">
        <v>4046</v>
      </c>
      <c r="K15" s="309" t="s">
        <v>170</v>
      </c>
      <c r="L15" s="434">
        <v>44335</v>
      </c>
      <c r="M15" s="434">
        <v>44335</v>
      </c>
      <c r="N15" s="316"/>
      <c r="O15" s="316" t="s">
        <v>4101</v>
      </c>
      <c r="P15" s="410">
        <v>8.0000000000000002E-3</v>
      </c>
      <c r="Q15" s="440"/>
      <c r="R15" s="436"/>
      <c r="S15" s="309" t="str">
        <f t="shared" si="2"/>
        <v>Não Qualificado</v>
      </c>
      <c r="T15" s="309" t="s">
        <v>163</v>
      </c>
      <c r="U15" s="309" t="s">
        <v>4055</v>
      </c>
      <c r="V15" s="309" t="s">
        <v>32</v>
      </c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56"/>
      <c r="AL15" s="356"/>
      <c r="AM15" s="356"/>
      <c r="AN15" s="356"/>
      <c r="AO15" s="356"/>
      <c r="AP15" s="356"/>
      <c r="AQ15" s="367"/>
      <c r="AR15" s="357">
        <v>138241.87</v>
      </c>
      <c r="AS15" s="356">
        <v>135092.06</v>
      </c>
      <c r="AT15" s="356">
        <v>137880.15</v>
      </c>
      <c r="AU15" s="356">
        <v>133766.76</v>
      </c>
      <c r="AV15" s="356">
        <v>132368.95000000001</v>
      </c>
      <c r="AW15" s="356">
        <v>131061.88</v>
      </c>
      <c r="AX15" s="356">
        <v>124496.91</v>
      </c>
      <c r="AY15" s="356">
        <v>133048.60999999999</v>
      </c>
      <c r="AZ15" s="356">
        <v>130485.14</v>
      </c>
      <c r="BA15" s="356">
        <v>128528.17</v>
      </c>
      <c r="BB15" s="356">
        <v>119627.14</v>
      </c>
      <c r="BC15" s="356">
        <v>210246.24</v>
      </c>
      <c r="BD15" s="356">
        <v>109168.84</v>
      </c>
      <c r="BE15" s="356">
        <v>104575.21</v>
      </c>
      <c r="BF15" s="356">
        <v>99122.67</v>
      </c>
      <c r="BG15" s="356">
        <v>96890.72</v>
      </c>
      <c r="BH15" s="356">
        <v>95722.23</v>
      </c>
      <c r="BI15" s="356">
        <v>91282.74</v>
      </c>
      <c r="BJ15" s="356">
        <v>82471.48</v>
      </c>
      <c r="BK15" s="356">
        <v>77339.87</v>
      </c>
      <c r="BL15" s="356">
        <v>66911.42</v>
      </c>
      <c r="BM15" s="356">
        <v>62772.9</v>
      </c>
      <c r="BN15" s="356">
        <v>59018.35</v>
      </c>
      <c r="BO15" s="356">
        <v>60744.01</v>
      </c>
      <c r="BP15" s="356">
        <v>63083.38</v>
      </c>
      <c r="BQ15" s="356">
        <v>65613.429999999993</v>
      </c>
      <c r="BR15" s="356">
        <v>67382.42</v>
      </c>
      <c r="BS15" s="115" t="s">
        <v>4057</v>
      </c>
      <c r="BT15" s="115"/>
    </row>
    <row r="16" spans="1:72" ht="15.75" customHeight="1">
      <c r="A16" s="127" t="s">
        <v>30</v>
      </c>
      <c r="B16" s="108" t="s">
        <v>4102</v>
      </c>
      <c r="C16" s="89" t="s">
        <v>4103</v>
      </c>
      <c r="D16" s="316">
        <v>7435703</v>
      </c>
      <c r="E16" s="309" t="s">
        <v>18</v>
      </c>
      <c r="F16" s="309" t="s">
        <v>42</v>
      </c>
      <c r="G16" s="309" t="s">
        <v>48</v>
      </c>
      <c r="H16" s="309" t="str">
        <f>IFERROR(VLOOKUP(G16,'Cadastro de assessores'!A:B,2,FALSE),"Não Cadastrado")</f>
        <v>18009</v>
      </c>
      <c r="I16" s="309" t="s">
        <v>199</v>
      </c>
      <c r="J16" s="26" t="s">
        <v>161</v>
      </c>
      <c r="K16" s="309"/>
      <c r="L16" s="438">
        <v>44547</v>
      </c>
      <c r="M16" s="438">
        <v>44547</v>
      </c>
      <c r="N16" s="409">
        <v>44664</v>
      </c>
      <c r="O16" s="316" t="s">
        <v>4068</v>
      </c>
      <c r="P16" s="406">
        <v>2.5000000000000001E-2</v>
      </c>
      <c r="Q16" s="439" t="s">
        <v>4104</v>
      </c>
      <c r="R16" s="436"/>
      <c r="S16" s="309" t="str">
        <f t="shared" si="2"/>
        <v>Não Qualificado</v>
      </c>
      <c r="T16" s="309" t="s">
        <v>163</v>
      </c>
      <c r="U16" s="309" t="s">
        <v>4105</v>
      </c>
      <c r="V16" s="316" t="s">
        <v>230</v>
      </c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437"/>
      <c r="AH16" s="437"/>
      <c r="AI16" s="437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67"/>
      <c r="AY16" s="367"/>
      <c r="AZ16" s="437"/>
      <c r="BA16" s="437">
        <v>0</v>
      </c>
      <c r="BB16" s="437">
        <v>67365.600000000006</v>
      </c>
      <c r="BC16" s="437">
        <v>542216.27</v>
      </c>
      <c r="BD16" s="356" t="s">
        <v>3167</v>
      </c>
      <c r="BE16" s="356" t="s">
        <v>3167</v>
      </c>
      <c r="BF16" s="356">
        <v>0</v>
      </c>
      <c r="BG16" s="356">
        <v>0</v>
      </c>
      <c r="BH16" s="356">
        <v>0</v>
      </c>
      <c r="BI16" s="356">
        <v>0</v>
      </c>
      <c r="BJ16" s="356">
        <v>0</v>
      </c>
      <c r="BK16" s="356">
        <v>0</v>
      </c>
      <c r="BL16" s="356">
        <v>0</v>
      </c>
      <c r="BM16" s="356">
        <v>0</v>
      </c>
      <c r="BN16" s="356">
        <v>0</v>
      </c>
      <c r="BO16" s="356">
        <v>0</v>
      </c>
      <c r="BP16" s="356">
        <v>0</v>
      </c>
      <c r="BQ16" s="356">
        <v>0</v>
      </c>
      <c r="BR16" s="356">
        <v>0</v>
      </c>
      <c r="BS16" s="115" t="s">
        <v>4057</v>
      </c>
      <c r="BT16" s="115"/>
    </row>
    <row r="17" spans="1:72" ht="15.75" customHeight="1">
      <c r="A17" s="127" t="s">
        <v>30</v>
      </c>
      <c r="B17" s="108" t="s">
        <v>305</v>
      </c>
      <c r="C17" s="127" t="s">
        <v>302</v>
      </c>
      <c r="D17" s="309">
        <v>4831456</v>
      </c>
      <c r="E17" s="310" t="s">
        <v>159</v>
      </c>
      <c r="F17" s="310" t="s">
        <v>32</v>
      </c>
      <c r="G17" s="310" t="s">
        <v>4106</v>
      </c>
      <c r="H17" s="310" t="str">
        <f>IFERROR(VLOOKUP(G17,'Cadastro de assessores'!A:B,2,FALSE),"Não Cadastrado")</f>
        <v>12624</v>
      </c>
      <c r="I17" s="310"/>
      <c r="J17" s="26" t="s">
        <v>4046</v>
      </c>
      <c r="K17" s="309" t="s">
        <v>170</v>
      </c>
      <c r="L17" s="434">
        <v>44231</v>
      </c>
      <c r="M17" s="434">
        <v>44231</v>
      </c>
      <c r="N17" s="309"/>
      <c r="O17" s="309" t="s">
        <v>4068</v>
      </c>
      <c r="P17" s="406">
        <v>2.5000000000000001E-2</v>
      </c>
      <c r="Q17" s="440" t="s">
        <v>4107</v>
      </c>
      <c r="R17" s="436"/>
      <c r="S17" s="309" t="str">
        <f t="shared" si="2"/>
        <v>Não Qualificado</v>
      </c>
      <c r="T17" s="309" t="s">
        <v>163</v>
      </c>
      <c r="U17" s="309" t="s">
        <v>4108</v>
      </c>
      <c r="V17" s="309" t="s">
        <v>32</v>
      </c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356"/>
      <c r="AL17" s="356"/>
      <c r="AM17" s="356">
        <v>267665.98</v>
      </c>
      <c r="AN17" s="356">
        <v>266717.03000000003</v>
      </c>
      <c r="AO17" s="356">
        <v>290348.86</v>
      </c>
      <c r="AP17" s="356">
        <v>294231.02</v>
      </c>
      <c r="AQ17" s="356">
        <v>291134.42</v>
      </c>
      <c r="AR17" s="356">
        <v>308071.32</v>
      </c>
      <c r="AS17" s="356">
        <v>300926.90000000002</v>
      </c>
      <c r="AT17" s="356">
        <v>284923.15999999997</v>
      </c>
      <c r="AU17" s="356">
        <v>278963.11</v>
      </c>
      <c r="AV17" s="356">
        <v>262666.62</v>
      </c>
      <c r="AW17" s="356">
        <v>243197.59</v>
      </c>
      <c r="AX17" s="356">
        <v>240932.76</v>
      </c>
      <c r="AY17" s="356">
        <v>245429.22</v>
      </c>
      <c r="AZ17" s="356">
        <v>262984.51</v>
      </c>
      <c r="BA17" s="356">
        <v>265615.61</v>
      </c>
      <c r="BB17" s="356">
        <v>283473.14</v>
      </c>
      <c r="BC17" s="356">
        <v>48857.02</v>
      </c>
      <c r="BD17" s="356">
        <v>266623.34999999998</v>
      </c>
      <c r="BE17" s="356">
        <v>254758.57</v>
      </c>
      <c r="BF17" s="356">
        <v>286396.77</v>
      </c>
      <c r="BG17" s="356">
        <v>285394.80709999998</v>
      </c>
      <c r="BH17" s="356">
        <v>284620.64</v>
      </c>
      <c r="BI17" s="356">
        <v>310154.31</v>
      </c>
      <c r="BJ17" s="356">
        <v>300412.03000000003</v>
      </c>
      <c r="BK17" s="356">
        <v>299135.56</v>
      </c>
      <c r="BL17" s="356">
        <v>305347.01</v>
      </c>
      <c r="BM17" s="356">
        <v>292288.46000000002</v>
      </c>
      <c r="BN17" s="356">
        <v>288807.23</v>
      </c>
      <c r="BO17" s="356">
        <v>285078.28999999998</v>
      </c>
      <c r="BP17" s="356">
        <v>291212.69</v>
      </c>
      <c r="BQ17" s="356">
        <v>308909.05</v>
      </c>
      <c r="BR17" s="356">
        <v>319939.46000000002</v>
      </c>
      <c r="BS17" s="115">
        <v>0</v>
      </c>
      <c r="BT17" s="115"/>
    </row>
    <row r="18" spans="1:72" ht="15.75" customHeight="1">
      <c r="A18" s="127" t="s">
        <v>30</v>
      </c>
      <c r="B18" s="108" t="s">
        <v>4109</v>
      </c>
      <c r="C18" s="108" t="s">
        <v>4110</v>
      </c>
      <c r="D18" s="446">
        <v>8742121</v>
      </c>
      <c r="E18" s="310" t="s">
        <v>18</v>
      </c>
      <c r="F18" s="310" t="s">
        <v>42</v>
      </c>
      <c r="G18" s="310" t="s">
        <v>308</v>
      </c>
      <c r="H18" s="310" t="str">
        <f>IFERROR(VLOOKUP(G18,'Cadastro de assessores'!A:B,2,FALSE),"Não Cadastrado")</f>
        <v>17831</v>
      </c>
      <c r="I18" s="310"/>
      <c r="J18" s="26" t="s">
        <v>4046</v>
      </c>
      <c r="K18" s="309" t="s">
        <v>170</v>
      </c>
      <c r="L18" s="434">
        <v>44722</v>
      </c>
      <c r="M18" s="434">
        <v>44729</v>
      </c>
      <c r="N18" s="309"/>
      <c r="O18" s="309" t="s">
        <v>4064</v>
      </c>
      <c r="P18" s="406">
        <v>1.2E-2</v>
      </c>
      <c r="Q18" s="439"/>
      <c r="R18" s="436"/>
      <c r="S18" s="309" t="s">
        <v>279</v>
      </c>
      <c r="T18" s="309" t="s">
        <v>163</v>
      </c>
      <c r="U18" s="309" t="s">
        <v>4070</v>
      </c>
      <c r="V18" s="309" t="s">
        <v>32</v>
      </c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 t="s">
        <v>3167</v>
      </c>
      <c r="BF18" s="356">
        <v>76529.02</v>
      </c>
      <c r="BG18" s="356">
        <v>77300.903470000005</v>
      </c>
      <c r="BH18" s="356">
        <v>77735.58</v>
      </c>
      <c r="BI18" s="356">
        <v>78284.52</v>
      </c>
      <c r="BJ18" s="356">
        <v>78894.649999999994</v>
      </c>
      <c r="BK18" s="356">
        <v>79605.899999999994</v>
      </c>
      <c r="BL18" s="356">
        <v>80513.39</v>
      </c>
      <c r="BM18" s="356">
        <v>73613.56</v>
      </c>
      <c r="BN18" s="356">
        <v>0.5</v>
      </c>
      <c r="BO18" s="356">
        <v>0.5</v>
      </c>
      <c r="BP18" s="356">
        <v>0.5</v>
      </c>
      <c r="BQ18" s="356">
        <v>0.5</v>
      </c>
      <c r="BR18" s="356">
        <v>0.5</v>
      </c>
      <c r="BS18" s="115">
        <v>0</v>
      </c>
      <c r="BT18" s="115"/>
    </row>
    <row r="19" spans="1:72" ht="15.75" customHeight="1">
      <c r="A19" s="127" t="s">
        <v>30</v>
      </c>
      <c r="B19" s="108" t="s">
        <v>321</v>
      </c>
      <c r="C19" s="108" t="s">
        <v>4111</v>
      </c>
      <c r="D19" s="310">
        <v>2931994</v>
      </c>
      <c r="E19" s="310" t="s">
        <v>159</v>
      </c>
      <c r="F19" s="310" t="s">
        <v>32</v>
      </c>
      <c r="G19" s="310" t="s">
        <v>4112</v>
      </c>
      <c r="H19" s="310" t="str">
        <f>IFERROR(VLOOKUP(G19,'Cadastro de assessores'!A:B,2,FALSE),"Não Cadastrado")</f>
        <v>1441</v>
      </c>
      <c r="I19" s="310"/>
      <c r="J19" s="26" t="s">
        <v>170</v>
      </c>
      <c r="K19" s="309" t="s">
        <v>170</v>
      </c>
      <c r="L19" s="434">
        <v>44134</v>
      </c>
      <c r="M19" s="434">
        <v>44138</v>
      </c>
      <c r="N19" s="309"/>
      <c r="O19" s="309" t="s">
        <v>4068</v>
      </c>
      <c r="P19" s="406">
        <v>2.5000000000000001E-2</v>
      </c>
      <c r="Q19" s="439"/>
      <c r="R19" s="436"/>
      <c r="S19" s="309" t="str">
        <f t="shared" ref="S19:S33" si="3">IF(BC19&lt;=0,"",IF(BC19&lt;=1000000,"Não Qualificado",IF(AND(BC19&gt;1000000,BC19&lt;=10000000),"Qualificado","Profissional")))</f>
        <v>Não Qualificado</v>
      </c>
      <c r="T19" s="309" t="s">
        <v>163</v>
      </c>
      <c r="U19" s="309" t="s">
        <v>4070</v>
      </c>
      <c r="V19" s="309" t="s">
        <v>32</v>
      </c>
      <c r="W19" s="437" t="s">
        <v>4056</v>
      </c>
      <c r="X19" s="437" t="s">
        <v>4056</v>
      </c>
      <c r="Y19" s="437" t="s">
        <v>4056</v>
      </c>
      <c r="Z19" s="437" t="s">
        <v>4056</v>
      </c>
      <c r="AA19" s="437" t="s">
        <v>4056</v>
      </c>
      <c r="AB19" s="437" t="s">
        <v>4056</v>
      </c>
      <c r="AC19" s="437" t="s">
        <v>4056</v>
      </c>
      <c r="AD19" s="437" t="s">
        <v>4056</v>
      </c>
      <c r="AE19" s="437" t="s">
        <v>4056</v>
      </c>
      <c r="AF19" s="437" t="s">
        <v>4056</v>
      </c>
      <c r="AG19" s="437" t="s">
        <v>4056</v>
      </c>
      <c r="AH19" s="437" t="s">
        <v>4056</v>
      </c>
      <c r="AI19" s="437" t="s">
        <v>4113</v>
      </c>
      <c r="AJ19" s="437" t="s">
        <v>4114</v>
      </c>
      <c r="AK19" s="356">
        <v>102228.8</v>
      </c>
      <c r="AL19" s="356">
        <v>97365.65</v>
      </c>
      <c r="AM19" s="356">
        <v>90381.4</v>
      </c>
      <c r="AN19" s="356">
        <v>89560.07</v>
      </c>
      <c r="AO19" s="356">
        <v>95848.65</v>
      </c>
      <c r="AP19" s="356">
        <v>97123.35</v>
      </c>
      <c r="AQ19" s="356">
        <v>96126.83</v>
      </c>
      <c r="AR19" s="356">
        <v>101535.73</v>
      </c>
      <c r="AS19" s="356">
        <v>99180.92</v>
      </c>
      <c r="AT19" s="356">
        <v>93953.16</v>
      </c>
      <c r="AU19" s="356">
        <v>91973.81</v>
      </c>
      <c r="AV19" s="356">
        <v>86541.37</v>
      </c>
      <c r="AW19" s="356">
        <v>80264.05</v>
      </c>
      <c r="AX19" s="356">
        <v>79455.08</v>
      </c>
      <c r="AY19" s="356">
        <v>80870.740000000005</v>
      </c>
      <c r="AZ19" s="356">
        <v>85730.27</v>
      </c>
      <c r="BA19" s="356">
        <v>86683.25</v>
      </c>
      <c r="BB19" s="356">
        <v>92742.3</v>
      </c>
      <c r="BC19" s="356">
        <v>583300.93999999994</v>
      </c>
      <c r="BD19" s="356">
        <v>86873.03</v>
      </c>
      <c r="BE19" s="356">
        <v>83070.8</v>
      </c>
      <c r="BF19" s="356">
        <v>87198.12</v>
      </c>
      <c r="BG19" s="356">
        <v>88178.86</v>
      </c>
      <c r="BH19" s="356">
        <v>86831.14</v>
      </c>
      <c r="BI19" s="356">
        <v>94906</v>
      </c>
      <c r="BJ19" s="356">
        <v>91668.82</v>
      </c>
      <c r="BK19" s="356">
        <v>91104.12</v>
      </c>
      <c r="BL19" s="356">
        <v>93005.87</v>
      </c>
      <c r="BM19" s="356">
        <v>89810.7</v>
      </c>
      <c r="BN19" s="356">
        <v>60618.77</v>
      </c>
      <c r="BO19" s="356">
        <v>59028.55</v>
      </c>
      <c r="BP19" s="356">
        <v>22934.65</v>
      </c>
      <c r="BQ19" s="356">
        <v>24395.32</v>
      </c>
      <c r="BR19" s="356">
        <v>25745.65</v>
      </c>
      <c r="BS19" s="115">
        <v>84.04</v>
      </c>
      <c r="BT19" s="115"/>
    </row>
    <row r="20" spans="1:72" ht="15.75" customHeight="1">
      <c r="A20" s="127" t="s">
        <v>30</v>
      </c>
      <c r="B20" s="108" t="s">
        <v>4115</v>
      </c>
      <c r="C20" s="108" t="s">
        <v>4116</v>
      </c>
      <c r="D20" s="310">
        <v>4608802</v>
      </c>
      <c r="E20" s="310" t="s">
        <v>3158</v>
      </c>
      <c r="F20" s="310" t="s">
        <v>32</v>
      </c>
      <c r="G20" s="310" t="s">
        <v>3158</v>
      </c>
      <c r="H20" s="310" t="str">
        <f>IFERROR(VLOOKUP(G20,'Cadastro de assessores'!A:B,2,FALSE),"Não Cadastrado")</f>
        <v>18986</v>
      </c>
      <c r="I20" s="310" t="s">
        <v>199</v>
      </c>
      <c r="J20" s="26" t="s">
        <v>170</v>
      </c>
      <c r="K20" s="309" t="s">
        <v>170</v>
      </c>
      <c r="L20" s="435">
        <v>44158</v>
      </c>
      <c r="M20" s="435">
        <v>44180</v>
      </c>
      <c r="N20" s="309"/>
      <c r="O20" s="309" t="s">
        <v>4053</v>
      </c>
      <c r="P20" s="406">
        <v>1.4999999999999999E-2</v>
      </c>
      <c r="Q20" s="440" t="s">
        <v>4117</v>
      </c>
      <c r="R20" s="436"/>
      <c r="S20" s="309" t="str">
        <f t="shared" si="3"/>
        <v/>
      </c>
      <c r="T20" s="310" t="s">
        <v>163</v>
      </c>
      <c r="U20" s="310" t="s">
        <v>4118</v>
      </c>
      <c r="V20" s="310" t="s">
        <v>32</v>
      </c>
      <c r="W20" s="437" t="s">
        <v>4056</v>
      </c>
      <c r="X20" s="437" t="s">
        <v>4056</v>
      </c>
      <c r="Y20" s="437" t="s">
        <v>4056</v>
      </c>
      <c r="Z20" s="437" t="s">
        <v>4056</v>
      </c>
      <c r="AA20" s="437" t="s">
        <v>4056</v>
      </c>
      <c r="AB20" s="437" t="s">
        <v>4056</v>
      </c>
      <c r="AC20" s="437" t="s">
        <v>4056</v>
      </c>
      <c r="AD20" s="437" t="s">
        <v>4056</v>
      </c>
      <c r="AE20" s="437" t="s">
        <v>4056</v>
      </c>
      <c r="AF20" s="437" t="s">
        <v>4056</v>
      </c>
      <c r="AG20" s="437" t="s">
        <v>4056</v>
      </c>
      <c r="AH20" s="437" t="s">
        <v>4056</v>
      </c>
      <c r="AI20" s="437" t="s">
        <v>4056</v>
      </c>
      <c r="AJ20" s="437" t="s">
        <v>4056</v>
      </c>
      <c r="AK20" s="356">
        <v>401271.13</v>
      </c>
      <c r="AL20" s="356">
        <v>396313.99</v>
      </c>
      <c r="AM20" s="356">
        <v>307499.44</v>
      </c>
      <c r="AN20" s="356">
        <v>307069.45</v>
      </c>
      <c r="AO20" s="356">
        <v>369448.21</v>
      </c>
      <c r="AP20" s="356">
        <v>370825.15</v>
      </c>
      <c r="AQ20" s="356">
        <v>369468.12</v>
      </c>
      <c r="AR20" s="356">
        <v>377254.61</v>
      </c>
      <c r="AS20" s="356">
        <v>374638.27</v>
      </c>
      <c r="AT20" s="356">
        <v>368914.18</v>
      </c>
      <c r="AU20" s="356">
        <v>223937.74</v>
      </c>
      <c r="AV20" s="356">
        <v>163700.43</v>
      </c>
      <c r="AW20" s="356">
        <v>210533.37</v>
      </c>
      <c r="AX20" s="356">
        <v>210191.29</v>
      </c>
      <c r="AY20" s="356">
        <v>206664.23</v>
      </c>
      <c r="AZ20" s="356">
        <v>213218.31</v>
      </c>
      <c r="BA20" s="356">
        <v>215505.02</v>
      </c>
      <c r="BB20" s="356">
        <v>215388.52</v>
      </c>
      <c r="BC20" s="356"/>
      <c r="BD20" s="356">
        <v>152784.15</v>
      </c>
      <c r="BE20" s="356">
        <v>141838.81</v>
      </c>
      <c r="BF20" s="356">
        <v>74081.33</v>
      </c>
      <c r="BG20" s="356">
        <v>309287.20319999999</v>
      </c>
      <c r="BH20" s="356">
        <v>295712.94</v>
      </c>
      <c r="BI20" s="356">
        <v>289884.55</v>
      </c>
      <c r="BJ20" s="356">
        <v>267259.65999999997</v>
      </c>
      <c r="BK20" s="356">
        <v>220827.66</v>
      </c>
      <c r="BL20" s="356">
        <v>221933.93</v>
      </c>
      <c r="BM20" s="356">
        <v>202768.87</v>
      </c>
      <c r="BN20" s="356">
        <v>181541.28</v>
      </c>
      <c r="BO20" s="356">
        <v>159695.07999999999</v>
      </c>
      <c r="BP20" s="356">
        <v>129017.97</v>
      </c>
      <c r="BQ20" s="356">
        <v>109362.56</v>
      </c>
      <c r="BR20" s="356">
        <v>43209.01</v>
      </c>
      <c r="BS20" s="115">
        <v>83360.460000000006</v>
      </c>
      <c r="BT20" s="115"/>
    </row>
    <row r="21" spans="1:72" ht="15.75" customHeight="1">
      <c r="A21" s="127" t="s">
        <v>30</v>
      </c>
      <c r="B21" s="108" t="s">
        <v>4119</v>
      </c>
      <c r="C21" s="108" t="s">
        <v>4120</v>
      </c>
      <c r="D21" s="310">
        <v>4441469</v>
      </c>
      <c r="E21" s="310" t="s">
        <v>159</v>
      </c>
      <c r="F21" s="310" t="s">
        <v>32</v>
      </c>
      <c r="G21" s="310" t="s">
        <v>4121</v>
      </c>
      <c r="H21" s="310" t="str">
        <f>IFERROR(VLOOKUP(G21,'Cadastro de assessores'!A:B,2,FALSE),"Não Cadastrado")</f>
        <v>1298</v>
      </c>
      <c r="I21" s="310"/>
      <c r="J21" s="26" t="s">
        <v>4046</v>
      </c>
      <c r="K21" s="309" t="s">
        <v>170</v>
      </c>
      <c r="L21" s="434">
        <v>44078</v>
      </c>
      <c r="M21" s="434">
        <v>44085</v>
      </c>
      <c r="N21" s="309"/>
      <c r="O21" s="309" t="s">
        <v>4053</v>
      </c>
      <c r="P21" s="406">
        <v>1.4999999999999999E-2</v>
      </c>
      <c r="Q21" s="439" t="s">
        <v>4122</v>
      </c>
      <c r="R21" s="436"/>
      <c r="S21" s="309" t="str">
        <f t="shared" si="3"/>
        <v>Não Qualificado</v>
      </c>
      <c r="T21" s="309" t="s">
        <v>163</v>
      </c>
      <c r="U21" s="309" t="s">
        <v>4062</v>
      </c>
      <c r="V21" s="309" t="s">
        <v>32</v>
      </c>
      <c r="W21" s="437" t="s">
        <v>4056</v>
      </c>
      <c r="X21" s="437" t="s">
        <v>4056</v>
      </c>
      <c r="Y21" s="437" t="s">
        <v>4056</v>
      </c>
      <c r="Z21" s="437" t="s">
        <v>4056</v>
      </c>
      <c r="AA21" s="437" t="s">
        <v>4056</v>
      </c>
      <c r="AB21" s="437" t="s">
        <v>4056</v>
      </c>
      <c r="AC21" s="437" t="s">
        <v>4056</v>
      </c>
      <c r="AD21" s="437" t="s">
        <v>4056</v>
      </c>
      <c r="AE21" s="437" t="s">
        <v>4056</v>
      </c>
      <c r="AF21" s="437" t="s">
        <v>4056</v>
      </c>
      <c r="AG21" s="437" t="s">
        <v>4056</v>
      </c>
      <c r="AH21" s="437" t="s">
        <v>4123</v>
      </c>
      <c r="AI21" s="437" t="s">
        <v>4124</v>
      </c>
      <c r="AJ21" s="437" t="s">
        <v>4125</v>
      </c>
      <c r="AK21" s="356">
        <v>264767.33</v>
      </c>
      <c r="AL21" s="356">
        <v>259012.26</v>
      </c>
      <c r="AM21" s="356">
        <v>249285.97</v>
      </c>
      <c r="AN21" s="356">
        <v>247929.82</v>
      </c>
      <c r="AO21" s="356">
        <v>254949.24</v>
      </c>
      <c r="AP21" s="356">
        <v>256376.85</v>
      </c>
      <c r="AQ21" s="356">
        <v>255350.8</v>
      </c>
      <c r="AR21" s="356">
        <v>261557.37</v>
      </c>
      <c r="AS21" s="356">
        <v>259503.84</v>
      </c>
      <c r="AT21" s="356">
        <v>255390.95</v>
      </c>
      <c r="AU21" s="356">
        <v>254967.87</v>
      </c>
      <c r="AV21" s="356">
        <v>251257.88</v>
      </c>
      <c r="AW21" s="356">
        <v>242466.76</v>
      </c>
      <c r="AX21" s="356">
        <v>243049.79</v>
      </c>
      <c r="AY21" s="356">
        <v>220912.08</v>
      </c>
      <c r="AZ21" s="356">
        <v>226611.95</v>
      </c>
      <c r="BA21" s="356">
        <v>228849.42</v>
      </c>
      <c r="BB21" s="356">
        <v>237539.78</v>
      </c>
      <c r="BC21" s="356">
        <v>47275.83</v>
      </c>
      <c r="BD21" s="356">
        <v>236661.8</v>
      </c>
      <c r="BE21" s="356">
        <v>221097.64</v>
      </c>
      <c r="BF21" s="356">
        <v>225018.96</v>
      </c>
      <c r="BG21" s="356">
        <v>226465.73620000001</v>
      </c>
      <c r="BH21" s="356">
        <v>228108.02</v>
      </c>
      <c r="BI21" s="356">
        <v>237354.06</v>
      </c>
      <c r="BJ21" s="356">
        <v>220948.95</v>
      </c>
      <c r="BK21" s="356">
        <v>222500.43</v>
      </c>
      <c r="BL21" s="356">
        <v>207079.45</v>
      </c>
      <c r="BM21" s="356">
        <v>9958.58</v>
      </c>
      <c r="BN21" s="356">
        <v>10191.6</v>
      </c>
      <c r="BO21" s="356">
        <v>9433.02</v>
      </c>
      <c r="BP21" s="356">
        <v>9524.42</v>
      </c>
      <c r="BQ21" s="356">
        <v>9594.5300000000007</v>
      </c>
      <c r="BR21" s="356">
        <v>9665.6200000000008</v>
      </c>
      <c r="BS21" s="115">
        <v>0</v>
      </c>
      <c r="BT21" s="115"/>
    </row>
    <row r="22" spans="1:72" ht="15.75" customHeight="1">
      <c r="A22" s="127" t="s">
        <v>30</v>
      </c>
      <c r="B22" s="108" t="s">
        <v>4126</v>
      </c>
      <c r="C22" s="89" t="s">
        <v>4127</v>
      </c>
      <c r="D22" s="445">
        <v>6032020</v>
      </c>
      <c r="E22" s="310" t="s">
        <v>18</v>
      </c>
      <c r="F22" s="310" t="s">
        <v>32</v>
      </c>
      <c r="G22" s="445" t="s">
        <v>2729</v>
      </c>
      <c r="H22" s="310" t="str">
        <f>IFERROR(VLOOKUP(G22,'Cadastro de assessores'!A:B,2,FALSE),"Não Cadastrado")</f>
        <v>18256</v>
      </c>
      <c r="I22" s="310"/>
      <c r="J22" s="26" t="s">
        <v>4046</v>
      </c>
      <c r="K22" s="309" t="s">
        <v>170</v>
      </c>
      <c r="L22" s="434">
        <v>44537</v>
      </c>
      <c r="M22" s="434">
        <v>44537</v>
      </c>
      <c r="N22" s="445"/>
      <c r="O22" s="445" t="s">
        <v>4061</v>
      </c>
      <c r="P22" s="410">
        <v>7.0000000000000001E-3</v>
      </c>
      <c r="Q22" s="328" t="s">
        <v>4128</v>
      </c>
      <c r="R22" s="436"/>
      <c r="S22" s="309" t="str">
        <f t="shared" si="3"/>
        <v>Não Qualificado</v>
      </c>
      <c r="T22" s="309" t="s">
        <v>163</v>
      </c>
      <c r="U22" s="309" t="s">
        <v>4055</v>
      </c>
      <c r="V22" s="309" t="s">
        <v>32</v>
      </c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437"/>
      <c r="AH22" s="437"/>
      <c r="AI22" s="437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67"/>
      <c r="AX22" s="357"/>
      <c r="AY22" s="357"/>
      <c r="AZ22" s="356"/>
      <c r="BA22" s="356">
        <v>0</v>
      </c>
      <c r="BB22" s="356">
        <v>155318.26999999999</v>
      </c>
      <c r="BC22" s="356">
        <v>142474.29999999999</v>
      </c>
      <c r="BD22" s="356">
        <v>201310.21</v>
      </c>
      <c r="BE22" s="356">
        <v>225266.76</v>
      </c>
      <c r="BF22" s="356">
        <v>243152.66</v>
      </c>
      <c r="BG22" s="356">
        <v>239039.00339999999</v>
      </c>
      <c r="BH22" s="356">
        <v>243799.78</v>
      </c>
      <c r="BI22" s="356">
        <v>252666.44</v>
      </c>
      <c r="BJ22" s="356">
        <v>257862.03</v>
      </c>
      <c r="BK22" s="356">
        <v>263023.17</v>
      </c>
      <c r="BL22" s="356">
        <v>268890.96000000002</v>
      </c>
      <c r="BM22" s="356">
        <v>273823.68</v>
      </c>
      <c r="BN22" s="356">
        <v>184078.57</v>
      </c>
      <c r="BO22" s="356">
        <v>0</v>
      </c>
      <c r="BP22" s="356">
        <v>0</v>
      </c>
      <c r="BQ22" s="356">
        <v>0</v>
      </c>
      <c r="BR22" s="356">
        <v>0</v>
      </c>
      <c r="BS22" s="115">
        <v>0</v>
      </c>
      <c r="BT22" s="115"/>
    </row>
    <row r="23" spans="1:72" ht="15.75" customHeight="1">
      <c r="A23" s="127" t="s">
        <v>30</v>
      </c>
      <c r="B23" s="108" t="s">
        <v>4129</v>
      </c>
      <c r="C23" s="127" t="s">
        <v>4130</v>
      </c>
      <c r="D23" s="309">
        <v>4656935</v>
      </c>
      <c r="E23" s="309" t="s">
        <v>159</v>
      </c>
      <c r="F23" s="309" t="s">
        <v>32</v>
      </c>
      <c r="G23" s="309" t="s">
        <v>4131</v>
      </c>
      <c r="H23" s="309" t="str">
        <f>IFERROR(VLOOKUP(G23,'Cadastro de assessores'!A:B,2,FALSE),"Não Cadastrado")</f>
        <v>13598</v>
      </c>
      <c r="I23" s="309"/>
      <c r="J23" s="26" t="s">
        <v>161</v>
      </c>
      <c r="K23" s="309" t="s">
        <v>4052</v>
      </c>
      <c r="L23" s="438">
        <v>44180</v>
      </c>
      <c r="M23" s="438">
        <v>44180</v>
      </c>
      <c r="N23" s="405">
        <v>44705</v>
      </c>
      <c r="O23" s="309" t="s">
        <v>4064</v>
      </c>
      <c r="P23" s="406">
        <v>1.2E-2</v>
      </c>
      <c r="Q23" s="439" t="s">
        <v>4132</v>
      </c>
      <c r="R23" s="436"/>
      <c r="S23" s="309" t="str">
        <f t="shared" si="3"/>
        <v>Não Qualificado</v>
      </c>
      <c r="T23" s="309" t="s">
        <v>163</v>
      </c>
      <c r="U23" s="309" t="s">
        <v>4075</v>
      </c>
      <c r="V23" s="309" t="s">
        <v>32</v>
      </c>
      <c r="W23" s="437" t="s">
        <v>4056</v>
      </c>
      <c r="X23" s="437" t="s">
        <v>4056</v>
      </c>
      <c r="Y23" s="437" t="s">
        <v>4056</v>
      </c>
      <c r="Z23" s="437" t="s">
        <v>4056</v>
      </c>
      <c r="AA23" s="437" t="s">
        <v>4056</v>
      </c>
      <c r="AB23" s="437" t="s">
        <v>4056</v>
      </c>
      <c r="AC23" s="437" t="s">
        <v>4056</v>
      </c>
      <c r="AD23" s="437" t="s">
        <v>4056</v>
      </c>
      <c r="AE23" s="437" t="s">
        <v>4056</v>
      </c>
      <c r="AF23" s="437" t="s">
        <v>4056</v>
      </c>
      <c r="AG23" s="437" t="s">
        <v>4056</v>
      </c>
      <c r="AH23" s="437" t="s">
        <v>4056</v>
      </c>
      <c r="AI23" s="437" t="s">
        <v>4056</v>
      </c>
      <c r="AJ23" s="437" t="s">
        <v>4056</v>
      </c>
      <c r="AK23" s="356">
        <v>151252.96</v>
      </c>
      <c r="AL23" s="356">
        <v>147982.23000000001</v>
      </c>
      <c r="AM23" s="356">
        <v>140940.63</v>
      </c>
      <c r="AN23" s="356">
        <v>140161.95000000001</v>
      </c>
      <c r="AO23" s="356">
        <v>146044.07999999999</v>
      </c>
      <c r="AP23" s="356">
        <v>168451.95</v>
      </c>
      <c r="AQ23" s="356">
        <v>610692.63</v>
      </c>
      <c r="AR23" s="356">
        <v>617674.96</v>
      </c>
      <c r="AS23" s="356">
        <v>508732.5</v>
      </c>
      <c r="AT23" s="356">
        <v>498845.63</v>
      </c>
      <c r="AU23" s="356">
        <v>459251.31</v>
      </c>
      <c r="AV23" s="356">
        <v>418847.74</v>
      </c>
      <c r="AW23" s="356">
        <v>397558.29</v>
      </c>
      <c r="AX23" s="356">
        <v>377822.42</v>
      </c>
      <c r="AY23" s="356">
        <v>398271.58</v>
      </c>
      <c r="AZ23" s="356">
        <v>397830.43</v>
      </c>
      <c r="BA23" s="356">
        <v>406699.46</v>
      </c>
      <c r="BB23" s="356">
        <v>392121.08</v>
      </c>
      <c r="BC23" s="356">
        <v>126423.01</v>
      </c>
      <c r="BD23" s="356">
        <v>141061.48000000001</v>
      </c>
      <c r="BE23" s="356">
        <v>208.96</v>
      </c>
      <c r="BF23" s="356">
        <v>209.34</v>
      </c>
      <c r="BG23" s="356">
        <v>209.81</v>
      </c>
      <c r="BH23" s="356">
        <v>210.29</v>
      </c>
      <c r="BI23" s="356">
        <v>211.34</v>
      </c>
      <c r="BJ23" s="356">
        <v>210.06</v>
      </c>
      <c r="BK23" s="356">
        <v>210.06</v>
      </c>
      <c r="BL23" s="356">
        <v>210.06</v>
      </c>
      <c r="BM23" s="356">
        <v>210.06</v>
      </c>
      <c r="BN23" s="356">
        <v>210.06</v>
      </c>
      <c r="BO23" s="356">
        <v>210.06</v>
      </c>
      <c r="BP23" s="356">
        <v>210.06</v>
      </c>
      <c r="BQ23" s="356">
        <v>210.06</v>
      </c>
      <c r="BR23" s="356">
        <v>210.06</v>
      </c>
      <c r="BS23" s="115">
        <v>0</v>
      </c>
      <c r="BT23" s="115"/>
    </row>
    <row r="24" spans="1:72" ht="15.75" customHeight="1">
      <c r="A24" s="127" t="s">
        <v>30</v>
      </c>
      <c r="B24" s="108" t="s">
        <v>4133</v>
      </c>
      <c r="C24" s="408" t="s">
        <v>4134</v>
      </c>
      <c r="D24" s="441">
        <v>7988957</v>
      </c>
      <c r="E24" s="310" t="s">
        <v>159</v>
      </c>
      <c r="F24" s="310" t="s">
        <v>32</v>
      </c>
      <c r="G24" s="310" t="s">
        <v>4135</v>
      </c>
      <c r="H24" s="310">
        <f>IFERROR(VLOOKUP(G24,'Cadastro de assessores'!A:B,2,FALSE),"Não Cadastrado")</f>
        <v>12356</v>
      </c>
      <c r="I24" s="310"/>
      <c r="J24" s="26" t="s">
        <v>4046</v>
      </c>
      <c r="K24" s="309" t="s">
        <v>170</v>
      </c>
      <c r="L24" s="434">
        <v>44636</v>
      </c>
      <c r="M24" s="434">
        <v>44655</v>
      </c>
      <c r="N24" s="309"/>
      <c r="O24" s="309" t="s">
        <v>4136</v>
      </c>
      <c r="P24" s="406">
        <v>0.01</v>
      </c>
      <c r="Q24" s="439" t="s">
        <v>4137</v>
      </c>
      <c r="R24" s="436"/>
      <c r="S24" s="309" t="str">
        <f t="shared" si="3"/>
        <v>Não Qualificado</v>
      </c>
      <c r="T24" s="309" t="s">
        <v>163</v>
      </c>
      <c r="U24" s="309" t="s">
        <v>4082</v>
      </c>
      <c r="V24" s="309" t="s">
        <v>32</v>
      </c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>
        <v>3303.44</v>
      </c>
      <c r="BD24" s="356">
        <v>709680.93</v>
      </c>
      <c r="BE24" s="356">
        <v>714295.99</v>
      </c>
      <c r="BF24" s="356">
        <v>720720.5</v>
      </c>
      <c r="BG24" s="356">
        <v>727499.46279999998</v>
      </c>
      <c r="BH24" s="356">
        <v>730970.42</v>
      </c>
      <c r="BI24" s="356">
        <v>736705.21</v>
      </c>
      <c r="BJ24" s="356">
        <v>735918.15</v>
      </c>
      <c r="BK24" s="356">
        <v>740808.97</v>
      </c>
      <c r="BL24" s="356">
        <v>747866.14</v>
      </c>
      <c r="BM24" s="356">
        <v>750050.8</v>
      </c>
      <c r="BN24" s="356">
        <v>752302.16</v>
      </c>
      <c r="BO24" s="356">
        <v>224182.06</v>
      </c>
      <c r="BP24" s="356">
        <v>3898.87</v>
      </c>
      <c r="BQ24" s="356">
        <v>3923.69</v>
      </c>
      <c r="BR24" s="356">
        <v>3959.71</v>
      </c>
      <c r="BS24" s="115">
        <v>0</v>
      </c>
      <c r="BT24" s="115"/>
    </row>
    <row r="25" spans="1:72" ht="15.75" customHeight="1">
      <c r="A25" s="127" t="s">
        <v>30</v>
      </c>
      <c r="B25" s="108" t="s">
        <v>4138</v>
      </c>
      <c r="C25" s="108" t="s">
        <v>4139</v>
      </c>
      <c r="D25" s="310">
        <v>97869</v>
      </c>
      <c r="E25" s="310" t="s">
        <v>3158</v>
      </c>
      <c r="F25" s="310" t="s">
        <v>32</v>
      </c>
      <c r="G25" s="310" t="s">
        <v>3158</v>
      </c>
      <c r="H25" s="310" t="str">
        <f>IFERROR(VLOOKUP(G25,'Cadastro de assessores'!A:B,2,FALSE),"Não Cadastrado")</f>
        <v>18986</v>
      </c>
      <c r="I25" s="310" t="s">
        <v>199</v>
      </c>
      <c r="J25" s="26" t="s">
        <v>4046</v>
      </c>
      <c r="K25" s="309" t="s">
        <v>170</v>
      </c>
      <c r="L25" s="434">
        <v>44218</v>
      </c>
      <c r="M25" s="434">
        <v>44218</v>
      </c>
      <c r="N25" s="309"/>
      <c r="O25" s="309" t="s">
        <v>4053</v>
      </c>
      <c r="P25" s="406">
        <v>1.4999999999999999E-2</v>
      </c>
      <c r="Q25" s="439"/>
      <c r="R25" s="436"/>
      <c r="S25" s="309" t="str">
        <f t="shared" si="3"/>
        <v/>
      </c>
      <c r="T25" s="309" t="s">
        <v>163</v>
      </c>
      <c r="U25" s="309" t="s">
        <v>4070</v>
      </c>
      <c r="V25" s="309" t="s">
        <v>32</v>
      </c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 t="s">
        <v>4056</v>
      </c>
      <c r="AJ25" s="437" t="s">
        <v>4056</v>
      </c>
      <c r="AK25" s="356">
        <v>115943.78</v>
      </c>
      <c r="AL25" s="356">
        <v>369135.68</v>
      </c>
      <c r="AM25" s="356">
        <v>163967.03</v>
      </c>
      <c r="AN25" s="356">
        <v>164324.57</v>
      </c>
      <c r="AO25" s="356">
        <v>168508.7</v>
      </c>
      <c r="AP25" s="356">
        <v>169484.21</v>
      </c>
      <c r="AQ25" s="356">
        <v>168835.53</v>
      </c>
      <c r="AR25" s="356">
        <v>172591.57</v>
      </c>
      <c r="AS25" s="356">
        <v>171439.82</v>
      </c>
      <c r="AT25" s="356">
        <v>168018.81</v>
      </c>
      <c r="AU25" s="356">
        <v>166976.07999999999</v>
      </c>
      <c r="AV25" s="356">
        <v>164044.25</v>
      </c>
      <c r="AW25" s="356">
        <v>158768.71</v>
      </c>
      <c r="AX25" s="356">
        <v>158857.01999999999</v>
      </c>
      <c r="AY25" s="356">
        <v>160919.97</v>
      </c>
      <c r="AZ25" s="356">
        <v>164311.6</v>
      </c>
      <c r="BA25" s="356">
        <v>165435.01999999999</v>
      </c>
      <c r="BB25" s="356">
        <v>171561.3</v>
      </c>
      <c r="BC25" s="356"/>
      <c r="BD25" s="356">
        <v>170632.13</v>
      </c>
      <c r="BE25" s="356">
        <v>170023.95</v>
      </c>
      <c r="BF25" s="356">
        <v>172501.33</v>
      </c>
      <c r="BG25" s="356">
        <v>173236.46580000001</v>
      </c>
      <c r="BH25" s="356">
        <v>174010.16</v>
      </c>
      <c r="BI25" s="356">
        <v>179769.65</v>
      </c>
      <c r="BJ25" s="356">
        <v>179139.56</v>
      </c>
      <c r="BK25" s="356">
        <v>180104.75</v>
      </c>
      <c r="BL25" s="356">
        <v>181741.75</v>
      </c>
      <c r="BM25" s="356">
        <v>155111.39000000001</v>
      </c>
      <c r="BN25" s="356">
        <v>0</v>
      </c>
      <c r="BO25" s="356">
        <v>0</v>
      </c>
      <c r="BP25" s="356">
        <v>0</v>
      </c>
      <c r="BQ25" s="356">
        <v>0</v>
      </c>
      <c r="BR25" s="356">
        <v>0</v>
      </c>
      <c r="BS25" s="115" t="s">
        <v>4057</v>
      </c>
      <c r="BT25" s="115"/>
    </row>
    <row r="26" spans="1:72" ht="15.75" customHeight="1">
      <c r="A26" s="127" t="s">
        <v>30</v>
      </c>
      <c r="B26" s="108" t="s">
        <v>4140</v>
      </c>
      <c r="C26" s="408" t="s">
        <v>4141</v>
      </c>
      <c r="D26" s="316">
        <v>5959474</v>
      </c>
      <c r="E26" s="309" t="s">
        <v>18</v>
      </c>
      <c r="F26" s="309" t="s">
        <v>42</v>
      </c>
      <c r="G26" s="309" t="s">
        <v>48</v>
      </c>
      <c r="H26" s="309" t="str">
        <f>IFERROR(VLOOKUP(G26,'Cadastro de assessores'!A:B,2,FALSE),"Não Cadastrado")</f>
        <v>18009</v>
      </c>
      <c r="I26" s="309" t="s">
        <v>199</v>
      </c>
      <c r="J26" s="26" t="s">
        <v>161</v>
      </c>
      <c r="K26" s="309" t="s">
        <v>4052</v>
      </c>
      <c r="L26" s="405">
        <v>44405</v>
      </c>
      <c r="M26" s="405">
        <v>44405</v>
      </c>
      <c r="N26" s="316"/>
      <c r="O26" s="316" t="s">
        <v>4068</v>
      </c>
      <c r="P26" s="406">
        <v>2.5000000000000001E-2</v>
      </c>
      <c r="Q26" s="176"/>
      <c r="R26" s="436"/>
      <c r="S26" s="309" t="str">
        <f t="shared" si="3"/>
        <v/>
      </c>
      <c r="T26" s="309" t="s">
        <v>163</v>
      </c>
      <c r="U26" s="309" t="s">
        <v>4142</v>
      </c>
      <c r="V26" s="309" t="s">
        <v>4143</v>
      </c>
      <c r="W26" s="367"/>
      <c r="X26" s="367"/>
      <c r="Y26" s="367"/>
      <c r="Z26" s="367"/>
      <c r="AA26" s="367"/>
      <c r="AB26" s="367"/>
      <c r="AC26" s="367"/>
      <c r="AD26" s="367"/>
      <c r="AE26" s="367"/>
      <c r="AF26" s="367"/>
      <c r="AG26" s="367"/>
      <c r="AH26" s="437"/>
      <c r="AI26" s="437"/>
      <c r="AJ26" s="356"/>
      <c r="AK26" s="356"/>
      <c r="AL26" s="356"/>
      <c r="AM26" s="356"/>
      <c r="AN26" s="356"/>
      <c r="AO26" s="356"/>
      <c r="AP26" s="356"/>
      <c r="AQ26" s="356"/>
      <c r="AR26" s="356"/>
      <c r="AS26" s="367"/>
      <c r="AT26" s="357">
        <v>38940.839999999997</v>
      </c>
      <c r="AU26" s="357">
        <v>37977.25</v>
      </c>
      <c r="AV26" s="356">
        <v>35890.83</v>
      </c>
      <c r="AW26" s="356">
        <v>33015.629999999997</v>
      </c>
      <c r="AX26" s="356">
        <v>32611.57</v>
      </c>
      <c r="AY26" s="356">
        <v>33155.74</v>
      </c>
      <c r="AZ26" s="356">
        <v>35146.959999999999</v>
      </c>
      <c r="BA26" s="356">
        <v>35605.08</v>
      </c>
      <c r="BB26" s="356">
        <v>37741.269999999997</v>
      </c>
      <c r="BC26" s="356"/>
      <c r="BD26" s="356">
        <v>35606.26</v>
      </c>
      <c r="BE26" s="356" t="s">
        <v>3167</v>
      </c>
      <c r="BF26" s="356">
        <v>0</v>
      </c>
      <c r="BG26" s="356">
        <v>0</v>
      </c>
      <c r="BH26" s="356">
        <v>0</v>
      </c>
      <c r="BI26" s="356">
        <v>0</v>
      </c>
      <c r="BJ26" s="356">
        <v>0</v>
      </c>
      <c r="BK26" s="356">
        <v>0</v>
      </c>
      <c r="BL26" s="356">
        <v>0</v>
      </c>
      <c r="BM26" s="356">
        <v>0</v>
      </c>
      <c r="BN26" s="356">
        <v>0</v>
      </c>
      <c r="BO26" s="356">
        <v>0</v>
      </c>
      <c r="BP26" s="356">
        <v>0</v>
      </c>
      <c r="BQ26" s="356">
        <v>0</v>
      </c>
      <c r="BR26" s="356">
        <v>0</v>
      </c>
      <c r="BS26" s="115" t="s">
        <v>4057</v>
      </c>
      <c r="BT26" s="115"/>
    </row>
    <row r="27" spans="1:72" ht="15.75" customHeight="1">
      <c r="A27" s="127" t="s">
        <v>30</v>
      </c>
      <c r="B27" s="108" t="s">
        <v>4144</v>
      </c>
      <c r="C27" s="127" t="s">
        <v>4145</v>
      </c>
      <c r="D27" s="309">
        <v>4701151</v>
      </c>
      <c r="E27" s="309" t="s">
        <v>18</v>
      </c>
      <c r="F27" s="309" t="s">
        <v>32</v>
      </c>
      <c r="G27" s="309" t="s">
        <v>4051</v>
      </c>
      <c r="H27" s="309" t="str">
        <f>IFERROR(VLOOKUP(G27,'Cadastro de assessores'!A:B,2,FALSE),"Não Cadastrado")</f>
        <v>17679</v>
      </c>
      <c r="I27" s="309"/>
      <c r="J27" s="26" t="s">
        <v>161</v>
      </c>
      <c r="K27" s="309" t="s">
        <v>4052</v>
      </c>
      <c r="L27" s="405">
        <v>44245</v>
      </c>
      <c r="M27" s="405">
        <v>44245</v>
      </c>
      <c r="N27" s="405">
        <v>44442</v>
      </c>
      <c r="O27" s="309" t="s">
        <v>4053</v>
      </c>
      <c r="P27" s="406">
        <v>1.4999999999999999E-2</v>
      </c>
      <c r="Q27" s="439" t="s">
        <v>4146</v>
      </c>
      <c r="R27" s="436"/>
      <c r="S27" s="309" t="str">
        <f t="shared" si="3"/>
        <v>Não Qualificado</v>
      </c>
      <c r="T27" s="309" t="s">
        <v>163</v>
      </c>
      <c r="U27" s="309" t="s">
        <v>4055</v>
      </c>
      <c r="V27" s="309" t="s">
        <v>32</v>
      </c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356"/>
      <c r="AL27" s="356"/>
      <c r="AM27" s="356">
        <v>96886.21</v>
      </c>
      <c r="AN27" s="356">
        <v>96864.77</v>
      </c>
      <c r="AO27" s="356">
        <v>99825.95</v>
      </c>
      <c r="AP27" s="356">
        <v>100391.23</v>
      </c>
      <c r="AQ27" s="356">
        <v>100053.73</v>
      </c>
      <c r="AR27" s="356">
        <v>102215.22</v>
      </c>
      <c r="AS27" s="356">
        <v>101594.81</v>
      </c>
      <c r="AT27" s="356">
        <v>99699.55</v>
      </c>
      <c r="AU27" s="356">
        <v>99154.98</v>
      </c>
      <c r="AV27" s="356"/>
      <c r="AW27" s="356"/>
      <c r="AX27" s="356"/>
      <c r="AY27" s="356"/>
      <c r="AZ27" s="356"/>
      <c r="BA27" s="356">
        <v>0</v>
      </c>
      <c r="BB27" s="356">
        <v>0</v>
      </c>
      <c r="BC27" s="356">
        <v>128936.35</v>
      </c>
      <c r="BD27" s="356" t="s">
        <v>3167</v>
      </c>
      <c r="BE27" s="356" t="s">
        <v>3167</v>
      </c>
      <c r="BF27" s="356">
        <v>0</v>
      </c>
      <c r="BG27" s="356">
        <v>0</v>
      </c>
      <c r="BH27" s="356">
        <v>0</v>
      </c>
      <c r="BI27" s="356">
        <v>0</v>
      </c>
      <c r="BJ27" s="356">
        <v>0</v>
      </c>
      <c r="BK27" s="356">
        <v>0</v>
      </c>
      <c r="BL27" s="356">
        <v>0</v>
      </c>
      <c r="BM27" s="356">
        <v>0</v>
      </c>
      <c r="BN27" s="356">
        <v>0</v>
      </c>
      <c r="BO27" s="356">
        <v>0</v>
      </c>
      <c r="BP27" s="356">
        <v>0</v>
      </c>
      <c r="BQ27" s="356">
        <v>0</v>
      </c>
      <c r="BR27" s="356">
        <v>0</v>
      </c>
      <c r="BS27" s="115" t="s">
        <v>4057</v>
      </c>
      <c r="BT27" s="115"/>
    </row>
    <row r="28" spans="1:72" ht="15.75" customHeight="1">
      <c r="A28" s="127" t="s">
        <v>30</v>
      </c>
      <c r="B28" s="108" t="s">
        <v>4147</v>
      </c>
      <c r="C28" s="127" t="s">
        <v>4148</v>
      </c>
      <c r="D28" s="309">
        <v>4711937</v>
      </c>
      <c r="E28" s="309" t="s">
        <v>159</v>
      </c>
      <c r="F28" s="309" t="s">
        <v>32</v>
      </c>
      <c r="G28" s="309" t="s">
        <v>4149</v>
      </c>
      <c r="H28" s="309" t="str">
        <f>IFERROR(VLOOKUP(G28,'Cadastro de assessores'!A:B,2,FALSE),"Não Cadastrado")</f>
        <v>14284</v>
      </c>
      <c r="I28" s="309"/>
      <c r="J28" s="26" t="s">
        <v>161</v>
      </c>
      <c r="K28" s="309" t="s">
        <v>4052</v>
      </c>
      <c r="L28" s="405">
        <v>44202</v>
      </c>
      <c r="M28" s="405">
        <v>44202</v>
      </c>
      <c r="N28" s="309" t="s">
        <v>4150</v>
      </c>
      <c r="O28" s="309" t="s">
        <v>4047</v>
      </c>
      <c r="P28" s="406">
        <v>0.02</v>
      </c>
      <c r="Q28" s="439" t="s">
        <v>4151</v>
      </c>
      <c r="R28" s="436"/>
      <c r="S28" s="309" t="str">
        <f t="shared" si="3"/>
        <v>Não Qualificado</v>
      </c>
      <c r="T28" s="309" t="s">
        <v>163</v>
      </c>
      <c r="U28" s="309" t="s">
        <v>4075</v>
      </c>
      <c r="V28" s="309" t="s">
        <v>32</v>
      </c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356"/>
      <c r="AL28" s="356">
        <v>195090.84</v>
      </c>
      <c r="AM28" s="356">
        <v>187715.54</v>
      </c>
      <c r="AN28" s="356">
        <v>187485.57</v>
      </c>
      <c r="AO28" s="356">
        <v>195621.78</v>
      </c>
      <c r="AP28" s="356">
        <v>197272.33</v>
      </c>
      <c r="AQ28" s="356">
        <v>196049.93</v>
      </c>
      <c r="AR28" s="356">
        <v>202928.14</v>
      </c>
      <c r="AS28" s="356">
        <v>200256.6</v>
      </c>
      <c r="AT28" s="356">
        <v>193919.94</v>
      </c>
      <c r="AU28" s="356">
        <v>191767.5</v>
      </c>
      <c r="AV28" s="356">
        <v>185697.92000000001</v>
      </c>
      <c r="AW28" s="356">
        <v>177793.09</v>
      </c>
      <c r="AX28" s="356">
        <v>139706.64000000001</v>
      </c>
      <c r="AY28" s="356">
        <v>96399.59</v>
      </c>
      <c r="AZ28" s="356"/>
      <c r="BA28" s="356">
        <v>0</v>
      </c>
      <c r="BB28" s="356">
        <v>0</v>
      </c>
      <c r="BC28" s="356">
        <v>39418.339999999997</v>
      </c>
      <c r="BD28" s="356" t="s">
        <v>3167</v>
      </c>
      <c r="BE28" s="356" t="s">
        <v>3167</v>
      </c>
      <c r="BF28" s="356">
        <v>0</v>
      </c>
      <c r="BG28" s="356">
        <v>0</v>
      </c>
      <c r="BH28" s="356">
        <v>0</v>
      </c>
      <c r="BI28" s="356">
        <v>0</v>
      </c>
      <c r="BJ28" s="356">
        <v>0</v>
      </c>
      <c r="BK28" s="356">
        <v>0</v>
      </c>
      <c r="BL28" s="356">
        <v>0</v>
      </c>
      <c r="BM28" s="356">
        <v>0</v>
      </c>
      <c r="BN28" s="356">
        <v>0</v>
      </c>
      <c r="BO28" s="356">
        <v>0</v>
      </c>
      <c r="BP28" s="356">
        <v>0</v>
      </c>
      <c r="BQ28" s="356">
        <v>0</v>
      </c>
      <c r="BR28" s="356">
        <v>0</v>
      </c>
      <c r="BS28" s="115" t="s">
        <v>4057</v>
      </c>
      <c r="BT28" s="115"/>
    </row>
    <row r="29" spans="1:72" ht="15.75" customHeight="1">
      <c r="A29" s="127" t="s">
        <v>30</v>
      </c>
      <c r="B29" s="108" t="s">
        <v>4152</v>
      </c>
      <c r="C29" s="408" t="s">
        <v>4153</v>
      </c>
      <c r="D29" s="316">
        <v>5251498</v>
      </c>
      <c r="E29" s="310" t="s">
        <v>18</v>
      </c>
      <c r="F29" s="310" t="s">
        <v>42</v>
      </c>
      <c r="G29" s="310" t="s">
        <v>48</v>
      </c>
      <c r="H29" s="310" t="str">
        <f>IFERROR(VLOOKUP(G29,'Cadastro de assessores'!A:B,2,FALSE),"Não Cadastrado")</f>
        <v>18009</v>
      </c>
      <c r="I29" s="310"/>
      <c r="J29" s="26" t="s">
        <v>4046</v>
      </c>
      <c r="K29" s="309" t="s">
        <v>170</v>
      </c>
      <c r="L29" s="434">
        <v>44671</v>
      </c>
      <c r="M29" s="434">
        <v>44308</v>
      </c>
      <c r="N29" s="309"/>
      <c r="O29" s="309" t="s">
        <v>4068</v>
      </c>
      <c r="P29" s="406">
        <v>2.5000000000000001E-2</v>
      </c>
      <c r="Q29" s="176"/>
      <c r="R29" s="436"/>
      <c r="S29" s="309" t="str">
        <f t="shared" si="3"/>
        <v/>
      </c>
      <c r="T29" s="309" t="s">
        <v>163</v>
      </c>
      <c r="U29" s="309" t="s">
        <v>4105</v>
      </c>
      <c r="V29" s="316" t="s">
        <v>230</v>
      </c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56"/>
      <c r="AM29" s="356"/>
      <c r="AN29" s="356"/>
      <c r="AO29" s="356"/>
      <c r="AP29" s="356">
        <v>99413.119999999995</v>
      </c>
      <c r="AQ29" s="356">
        <v>98282.49</v>
      </c>
      <c r="AR29" s="356">
        <v>103900.21</v>
      </c>
      <c r="AS29" s="356">
        <v>101484.62</v>
      </c>
      <c r="AT29" s="356">
        <v>96116.45</v>
      </c>
      <c r="AU29" s="356">
        <v>94096.92</v>
      </c>
      <c r="AV29" s="356">
        <v>88664.81</v>
      </c>
      <c r="AW29" s="356">
        <v>82049.960000000006</v>
      </c>
      <c r="AX29" s="356">
        <v>81209.570000000007</v>
      </c>
      <c r="AY29" s="356">
        <v>82486.52</v>
      </c>
      <c r="AZ29" s="356">
        <v>88378.28</v>
      </c>
      <c r="BA29" s="356">
        <v>89166.49</v>
      </c>
      <c r="BB29" s="356">
        <v>94891.31</v>
      </c>
      <c r="BC29" s="356"/>
      <c r="BD29" s="356">
        <v>89481.06</v>
      </c>
      <c r="BE29" s="356">
        <v>85465.52</v>
      </c>
      <c r="BF29" s="356">
        <v>90119.39</v>
      </c>
      <c r="BG29" s="356">
        <v>91444.67</v>
      </c>
      <c r="BH29" s="356">
        <v>89642.39</v>
      </c>
      <c r="BI29" s="356">
        <v>97387.51</v>
      </c>
      <c r="BJ29" s="356">
        <v>93998.24</v>
      </c>
      <c r="BK29" s="356">
        <v>93356.77</v>
      </c>
      <c r="BL29" s="356">
        <v>95762.9</v>
      </c>
      <c r="BM29" s="356">
        <v>92157.19</v>
      </c>
      <c r="BN29" s="356">
        <v>91325.47</v>
      </c>
      <c r="BO29" s="356">
        <v>90565.57</v>
      </c>
      <c r="BP29" s="356">
        <v>92344.639999999999</v>
      </c>
      <c r="BQ29" s="356">
        <v>96934.01</v>
      </c>
      <c r="BR29" s="356">
        <v>0</v>
      </c>
      <c r="BS29" s="115" t="s">
        <v>4057</v>
      </c>
      <c r="BT29" s="115"/>
    </row>
    <row r="30" spans="1:72" ht="15.75" customHeight="1">
      <c r="A30" s="127" t="s">
        <v>30</v>
      </c>
      <c r="B30" s="108" t="s">
        <v>428</v>
      </c>
      <c r="C30" s="108" t="s">
        <v>3215</v>
      </c>
      <c r="D30" s="310">
        <v>3403198</v>
      </c>
      <c r="E30" s="310" t="s">
        <v>18</v>
      </c>
      <c r="F30" s="310" t="s">
        <v>32</v>
      </c>
      <c r="G30" s="310" t="s">
        <v>295</v>
      </c>
      <c r="H30" s="310" t="str">
        <f>IFERROR(VLOOKUP(G30,'Cadastro de assessores'!A:B,2,FALSE),"Não Cadastrado")</f>
        <v>18993</v>
      </c>
      <c r="I30" s="310"/>
      <c r="J30" s="26" t="s">
        <v>4046</v>
      </c>
      <c r="K30" s="309" t="s">
        <v>170</v>
      </c>
      <c r="L30" s="434">
        <v>44188</v>
      </c>
      <c r="M30" s="434">
        <v>43675</v>
      </c>
      <c r="N30" s="309"/>
      <c r="O30" s="309" t="s">
        <v>4061</v>
      </c>
      <c r="P30" s="447">
        <v>1E-4</v>
      </c>
      <c r="Q30" s="439"/>
      <c r="R30" s="436"/>
      <c r="S30" s="309" t="str">
        <f t="shared" si="3"/>
        <v/>
      </c>
      <c r="T30" s="309" t="s">
        <v>163</v>
      </c>
      <c r="U30" s="309" t="s">
        <v>4075</v>
      </c>
      <c r="V30" s="309" t="s">
        <v>32</v>
      </c>
      <c r="W30" s="437" t="s">
        <v>4056</v>
      </c>
      <c r="X30" s="437" t="s">
        <v>4056</v>
      </c>
      <c r="Y30" s="437" t="s">
        <v>4056</v>
      </c>
      <c r="Z30" s="437" t="s">
        <v>4056</v>
      </c>
      <c r="AA30" s="437" t="s">
        <v>4056</v>
      </c>
      <c r="AB30" s="437" t="s">
        <v>4056</v>
      </c>
      <c r="AC30" s="437" t="s">
        <v>4056</v>
      </c>
      <c r="AD30" s="437" t="s">
        <v>4056</v>
      </c>
      <c r="AE30" s="437" t="s">
        <v>4056</v>
      </c>
      <c r="AF30" s="437" t="s">
        <v>4056</v>
      </c>
      <c r="AG30" s="437" t="s">
        <v>4056</v>
      </c>
      <c r="AH30" s="437"/>
      <c r="AI30" s="437"/>
      <c r="AJ30" s="437"/>
      <c r="AK30" s="356"/>
      <c r="AL30" s="356"/>
      <c r="AM30" s="356">
        <v>349437.65</v>
      </c>
      <c r="AN30" s="356">
        <v>350668.31</v>
      </c>
      <c r="AO30" s="356">
        <v>358395.3</v>
      </c>
      <c r="AP30" s="356">
        <v>475557</v>
      </c>
      <c r="AQ30" s="356">
        <v>476961.66</v>
      </c>
      <c r="AR30" s="356">
        <v>744057.52</v>
      </c>
      <c r="AS30" s="356">
        <v>739002.53</v>
      </c>
      <c r="AT30" s="356">
        <v>725600.33</v>
      </c>
      <c r="AU30" s="356">
        <v>713749.76</v>
      </c>
      <c r="AV30" s="356">
        <v>1219096.25</v>
      </c>
      <c r="AW30" s="356">
        <v>685634.25</v>
      </c>
      <c r="AX30" s="356">
        <v>669690.18999999994</v>
      </c>
      <c r="AY30" s="356">
        <v>681523.28</v>
      </c>
      <c r="AZ30" s="356">
        <v>690523.35</v>
      </c>
      <c r="BA30" s="356">
        <v>681092.42</v>
      </c>
      <c r="BB30" s="356">
        <v>721330.63</v>
      </c>
      <c r="BC30" s="356"/>
      <c r="BD30" s="356">
        <v>1211442.6299999999</v>
      </c>
      <c r="BE30" s="356">
        <v>1170781.43</v>
      </c>
      <c r="BF30" s="356">
        <v>1206989.31</v>
      </c>
      <c r="BG30" s="356">
        <v>1236418.08</v>
      </c>
      <c r="BH30" s="356">
        <v>1231761.3400000001</v>
      </c>
      <c r="BI30" s="356">
        <v>1301969.04</v>
      </c>
      <c r="BJ30" s="356">
        <v>1290695.6499999999</v>
      </c>
      <c r="BK30" s="356">
        <v>1289815.17</v>
      </c>
      <c r="BL30" s="356">
        <v>1307327.8799999999</v>
      </c>
      <c r="BM30" s="356">
        <v>690123.72</v>
      </c>
      <c r="BN30" s="356">
        <v>669957.44999999995</v>
      </c>
      <c r="BO30" s="356">
        <v>668590.21</v>
      </c>
      <c r="BP30" s="356">
        <v>650609.21</v>
      </c>
      <c r="BQ30" s="356">
        <v>671682.15</v>
      </c>
      <c r="BR30" s="356">
        <v>690180.51</v>
      </c>
      <c r="BS30" s="115">
        <v>0</v>
      </c>
      <c r="BT30" s="115"/>
    </row>
    <row r="31" spans="1:72" ht="15.75" customHeight="1">
      <c r="A31" s="127" t="s">
        <v>30</v>
      </c>
      <c r="B31" s="108" t="s">
        <v>4154</v>
      </c>
      <c r="C31" s="408" t="s">
        <v>4155</v>
      </c>
      <c r="D31" s="316">
        <v>8446035</v>
      </c>
      <c r="E31" s="310" t="s">
        <v>18</v>
      </c>
      <c r="F31" s="310" t="s">
        <v>42</v>
      </c>
      <c r="G31" s="316" t="s">
        <v>308</v>
      </c>
      <c r="H31" s="310" t="str">
        <f>IFERROR(VLOOKUP(G31,'Cadastro de assessores'!A:B,2,FALSE),"Não Cadastrado")</f>
        <v>17831</v>
      </c>
      <c r="I31" s="310" t="s">
        <v>199</v>
      </c>
      <c r="J31" s="26" t="s">
        <v>4046</v>
      </c>
      <c r="K31" s="309" t="s">
        <v>179</v>
      </c>
      <c r="L31" s="310" t="s">
        <v>4156</v>
      </c>
      <c r="M31" s="434">
        <v>44692</v>
      </c>
      <c r="N31" s="316"/>
      <c r="O31" s="316" t="s">
        <v>4053</v>
      </c>
      <c r="P31" s="406">
        <v>1.4999999999999999E-2</v>
      </c>
      <c r="Q31" s="176" t="s">
        <v>4157</v>
      </c>
      <c r="R31" s="436"/>
      <c r="S31" s="309" t="str">
        <f t="shared" si="3"/>
        <v>Não Qualificado</v>
      </c>
      <c r="T31" s="309" t="s">
        <v>163</v>
      </c>
      <c r="U31" s="309" t="s">
        <v>4100</v>
      </c>
      <c r="V31" s="316" t="s">
        <v>42</v>
      </c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56"/>
      <c r="AL31" s="356"/>
      <c r="AM31" s="356"/>
      <c r="AN31" s="356"/>
      <c r="AO31" s="356"/>
      <c r="AP31" s="356"/>
      <c r="AQ31" s="367"/>
      <c r="AR31" s="357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>
        <v>216.25</v>
      </c>
      <c r="BD31" s="356" t="s">
        <v>3167</v>
      </c>
      <c r="BE31" s="356" t="s">
        <v>3167</v>
      </c>
      <c r="BF31" s="356">
        <v>0</v>
      </c>
      <c r="BG31" s="356">
        <v>0</v>
      </c>
      <c r="BH31" s="356">
        <v>0</v>
      </c>
      <c r="BI31" s="356">
        <v>0</v>
      </c>
      <c r="BJ31" s="356">
        <v>0</v>
      </c>
      <c r="BK31" s="356">
        <v>0</v>
      </c>
      <c r="BL31" s="356">
        <v>0</v>
      </c>
      <c r="BM31" s="356">
        <v>0</v>
      </c>
      <c r="BN31" s="356">
        <v>0</v>
      </c>
      <c r="BO31" s="356">
        <v>0</v>
      </c>
      <c r="BP31" s="356">
        <v>0</v>
      </c>
      <c r="BQ31" s="356">
        <v>0</v>
      </c>
      <c r="BR31" s="356">
        <v>0</v>
      </c>
      <c r="BS31" s="115">
        <v>0</v>
      </c>
      <c r="BT31" s="115"/>
    </row>
    <row r="32" spans="1:72" ht="15.75" customHeight="1">
      <c r="A32" s="127" t="s">
        <v>30</v>
      </c>
      <c r="B32" s="108" t="s">
        <v>437</v>
      </c>
      <c r="C32" s="108" t="s">
        <v>4158</v>
      </c>
      <c r="D32" s="310">
        <v>4425564</v>
      </c>
      <c r="E32" s="310" t="s">
        <v>18</v>
      </c>
      <c r="F32" s="310" t="s">
        <v>32</v>
      </c>
      <c r="G32" s="310" t="s">
        <v>409</v>
      </c>
      <c r="H32" s="310">
        <f>IFERROR(VLOOKUP(G32,'Cadastro de assessores'!A:B,2,FALSE),"Não Cadastrado")</f>
        <v>12359</v>
      </c>
      <c r="I32" s="310"/>
      <c r="J32" s="26" t="s">
        <v>4046</v>
      </c>
      <c r="K32" s="309" t="s">
        <v>170</v>
      </c>
      <c r="L32" s="434">
        <v>44076</v>
      </c>
      <c r="M32" s="434">
        <v>44076</v>
      </c>
      <c r="N32" s="309"/>
      <c r="O32" s="309" t="s">
        <v>4064</v>
      </c>
      <c r="P32" s="406">
        <v>1.2E-2</v>
      </c>
      <c r="Q32" s="439" t="s">
        <v>4159</v>
      </c>
      <c r="R32" s="436"/>
      <c r="S32" s="309" t="str">
        <f t="shared" si="3"/>
        <v>Não Qualificado</v>
      </c>
      <c r="T32" s="309" t="s">
        <v>163</v>
      </c>
      <c r="U32" s="309" t="s">
        <v>4082</v>
      </c>
      <c r="V32" s="309" t="s">
        <v>32</v>
      </c>
      <c r="W32" s="437" t="s">
        <v>4056</v>
      </c>
      <c r="X32" s="437" t="s">
        <v>4056</v>
      </c>
      <c r="Y32" s="437" t="s">
        <v>4056</v>
      </c>
      <c r="Z32" s="437" t="s">
        <v>4056</v>
      </c>
      <c r="AA32" s="437" t="s">
        <v>4056</v>
      </c>
      <c r="AB32" s="437" t="s">
        <v>4056</v>
      </c>
      <c r="AC32" s="437" t="s">
        <v>4056</v>
      </c>
      <c r="AD32" s="437" t="s">
        <v>4056</v>
      </c>
      <c r="AE32" s="437" t="s">
        <v>4056</v>
      </c>
      <c r="AF32" s="437" t="s">
        <v>4056</v>
      </c>
      <c r="AG32" s="437" t="s">
        <v>4056</v>
      </c>
      <c r="AH32" s="437" t="s">
        <v>4160</v>
      </c>
      <c r="AI32" s="437" t="s">
        <v>4161</v>
      </c>
      <c r="AJ32" s="437" t="s">
        <v>4162</v>
      </c>
      <c r="AK32" s="356">
        <v>254941.98</v>
      </c>
      <c r="AL32" s="356">
        <v>253262.16</v>
      </c>
      <c r="AM32" s="356">
        <v>249263.64</v>
      </c>
      <c r="AN32" s="356">
        <v>248948.93</v>
      </c>
      <c r="AO32" s="356">
        <v>251186.63</v>
      </c>
      <c r="AP32" s="356">
        <v>251872.27</v>
      </c>
      <c r="AQ32" s="356">
        <v>251391.08</v>
      </c>
      <c r="AR32" s="356">
        <v>254760.48</v>
      </c>
      <c r="AS32" s="356">
        <v>254184.18</v>
      </c>
      <c r="AT32" s="356">
        <v>252202.53</v>
      </c>
      <c r="AU32" s="356">
        <v>251972.25</v>
      </c>
      <c r="AV32" s="356">
        <v>250092.59</v>
      </c>
      <c r="AW32" s="356">
        <v>244727.38</v>
      </c>
      <c r="AX32" s="356">
        <v>246998.73</v>
      </c>
      <c r="AY32" s="356">
        <v>250019.17</v>
      </c>
      <c r="AZ32" s="356">
        <v>253895.54</v>
      </c>
      <c r="BA32" s="356">
        <v>255364.64</v>
      </c>
      <c r="BB32" s="356">
        <v>262495.58</v>
      </c>
      <c r="BC32" s="356">
        <v>918261.13</v>
      </c>
      <c r="BD32" s="356">
        <v>266074.01</v>
      </c>
      <c r="BE32" s="356">
        <v>266511.03999999998</v>
      </c>
      <c r="BF32" s="356">
        <v>270063.65999999997</v>
      </c>
      <c r="BG32" s="356">
        <v>271001.3259</v>
      </c>
      <c r="BH32" s="356">
        <v>210219.07</v>
      </c>
      <c r="BI32" s="356">
        <v>215197.72</v>
      </c>
      <c r="BJ32" s="356">
        <v>215095.97</v>
      </c>
      <c r="BK32" s="356">
        <v>204777.37</v>
      </c>
      <c r="BL32" s="356">
        <v>207016.67</v>
      </c>
      <c r="BM32" s="356">
        <v>5.73</v>
      </c>
      <c r="BN32" s="356">
        <v>9.4499999999999993</v>
      </c>
      <c r="BO32" s="356">
        <v>9.4499999999999993</v>
      </c>
      <c r="BP32" s="356">
        <v>9.4499999999999993</v>
      </c>
      <c r="BQ32" s="356">
        <v>9.4499999999999993</v>
      </c>
      <c r="BR32" s="356">
        <v>9.4499999999999993</v>
      </c>
      <c r="BS32" s="115">
        <v>0</v>
      </c>
      <c r="BT32" s="115"/>
    </row>
    <row r="33" spans="1:72" ht="15.75" customHeight="1">
      <c r="A33" s="127" t="s">
        <v>30</v>
      </c>
      <c r="B33" s="108" t="s">
        <v>440</v>
      </c>
      <c r="C33" s="408" t="s">
        <v>4163</v>
      </c>
      <c r="D33" s="316">
        <v>5613795</v>
      </c>
      <c r="E33" s="310" t="s">
        <v>18</v>
      </c>
      <c r="F33" s="310" t="s">
        <v>42</v>
      </c>
      <c r="G33" s="316" t="s">
        <v>308</v>
      </c>
      <c r="H33" s="316" t="str">
        <f>IFERROR(VLOOKUP(G33,'Cadastro de assessores'!A:B,2,FALSE),"Não Cadastrado")</f>
        <v>17831</v>
      </c>
      <c r="I33" s="316" t="s">
        <v>199</v>
      </c>
      <c r="J33" s="26" t="s">
        <v>4046</v>
      </c>
      <c r="K33" s="309" t="s">
        <v>170</v>
      </c>
      <c r="L33" s="434">
        <v>44351</v>
      </c>
      <c r="M33" s="434">
        <v>44351</v>
      </c>
      <c r="N33" s="309"/>
      <c r="O33" s="309" t="s">
        <v>4053</v>
      </c>
      <c r="P33" s="406">
        <v>1.4999999999999999E-2</v>
      </c>
      <c r="Q33" s="176"/>
      <c r="R33" s="436"/>
      <c r="S33" s="309" t="str">
        <f t="shared" si="3"/>
        <v>Não Qualificado</v>
      </c>
      <c r="T33" s="309" t="s">
        <v>163</v>
      </c>
      <c r="U33" s="309" t="s">
        <v>4164</v>
      </c>
      <c r="V33" s="316" t="s">
        <v>42</v>
      </c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367"/>
      <c r="AK33" s="356"/>
      <c r="AL33" s="356"/>
      <c r="AM33" s="356"/>
      <c r="AN33" s="356"/>
      <c r="AO33" s="356"/>
      <c r="AP33" s="356"/>
      <c r="AQ33" s="367"/>
      <c r="AR33" s="357"/>
      <c r="AS33" s="356">
        <v>591790.74</v>
      </c>
      <c r="AT33" s="356">
        <v>580263.57999999996</v>
      </c>
      <c r="AU33" s="356">
        <v>576592.41</v>
      </c>
      <c r="AV33" s="356">
        <v>566416.04</v>
      </c>
      <c r="AW33" s="356">
        <v>548375.69999999995</v>
      </c>
      <c r="AX33" s="356">
        <v>547804.18999999994</v>
      </c>
      <c r="AY33" s="356">
        <v>554567.82999999996</v>
      </c>
      <c r="AZ33" s="356">
        <v>569903.57999999996</v>
      </c>
      <c r="BA33" s="356">
        <v>575013.71</v>
      </c>
      <c r="BB33" s="356">
        <v>593874.88</v>
      </c>
      <c r="BC33" s="356">
        <v>902.16</v>
      </c>
      <c r="BD33" s="356">
        <v>588230.86</v>
      </c>
      <c r="BE33" s="356">
        <v>585525.80000000005</v>
      </c>
      <c r="BF33" s="356">
        <v>595743.05000000005</v>
      </c>
      <c r="BG33" s="356">
        <v>598695.09129999997</v>
      </c>
      <c r="BH33" s="356">
        <v>599894.14</v>
      </c>
      <c r="BI33" s="356">
        <v>614556.17000000004</v>
      </c>
      <c r="BJ33" s="356">
        <v>621739.31000000006</v>
      </c>
      <c r="BK33" s="356">
        <v>625782.69999999995</v>
      </c>
      <c r="BL33" s="356">
        <v>143996.39000000001</v>
      </c>
      <c r="BM33" s="356">
        <v>138481.49</v>
      </c>
      <c r="BN33" s="356">
        <v>24.75</v>
      </c>
      <c r="BO33" s="356">
        <v>24.75</v>
      </c>
      <c r="BP33" s="356">
        <v>24.75</v>
      </c>
      <c r="BQ33" s="356">
        <v>24.75</v>
      </c>
      <c r="BR33" s="356">
        <v>24.75</v>
      </c>
      <c r="BS33" s="115">
        <v>0</v>
      </c>
      <c r="BT33" s="115"/>
    </row>
    <row r="34" spans="1:72" ht="15.75" customHeight="1">
      <c r="A34" s="127" t="s">
        <v>30</v>
      </c>
      <c r="B34" s="108" t="s">
        <v>4165</v>
      </c>
      <c r="C34" s="408" t="s">
        <v>445</v>
      </c>
      <c r="D34" s="316">
        <v>429563</v>
      </c>
      <c r="E34" s="310" t="s">
        <v>18</v>
      </c>
      <c r="F34" s="310" t="s">
        <v>42</v>
      </c>
      <c r="G34" s="310" t="s">
        <v>90</v>
      </c>
      <c r="H34" s="316">
        <f>IFERROR(VLOOKUP(G34,'Cadastro de assessores'!A:B,2,FALSE),"Não Cadastrado")</f>
        <v>12331</v>
      </c>
      <c r="I34" s="310" t="s">
        <v>199</v>
      </c>
      <c r="J34" s="26" t="s">
        <v>4046</v>
      </c>
      <c r="K34" s="309" t="s">
        <v>170</v>
      </c>
      <c r="L34" s="442">
        <v>44820</v>
      </c>
      <c r="M34" s="442">
        <v>44820</v>
      </c>
      <c r="N34" s="309"/>
      <c r="O34" s="309" t="s">
        <v>4053</v>
      </c>
      <c r="P34" s="406">
        <v>1.4999999999999999E-2</v>
      </c>
      <c r="Q34" s="439"/>
      <c r="R34" s="436"/>
      <c r="S34" s="309"/>
      <c r="T34" s="309"/>
      <c r="U34" s="309"/>
      <c r="V34" s="309" t="s">
        <v>42</v>
      </c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>
        <v>407621.49</v>
      </c>
      <c r="BI34" s="356">
        <v>424331.63</v>
      </c>
      <c r="BJ34" s="356">
        <v>424926.19</v>
      </c>
      <c r="BK34" s="356">
        <v>425582.54</v>
      </c>
      <c r="BL34" s="356">
        <v>424317.48</v>
      </c>
      <c r="BM34" s="356">
        <v>32166.13</v>
      </c>
      <c r="BN34" s="356">
        <v>549.65</v>
      </c>
      <c r="BO34" s="356">
        <v>0</v>
      </c>
      <c r="BP34" s="356">
        <v>0</v>
      </c>
      <c r="BQ34" s="356">
        <v>0</v>
      </c>
      <c r="BR34" s="356">
        <v>0</v>
      </c>
      <c r="BS34" s="115">
        <v>0</v>
      </c>
      <c r="BT34" s="115"/>
    </row>
    <row r="35" spans="1:72" ht="15.75" customHeight="1">
      <c r="A35" s="127" t="s">
        <v>30</v>
      </c>
      <c r="B35" s="108" t="s">
        <v>457</v>
      </c>
      <c r="C35" s="408" t="s">
        <v>455</v>
      </c>
      <c r="D35" s="316">
        <v>4085020</v>
      </c>
      <c r="E35" s="310" t="s">
        <v>18</v>
      </c>
      <c r="F35" s="310" t="s">
        <v>42</v>
      </c>
      <c r="G35" s="310" t="s">
        <v>52</v>
      </c>
      <c r="H35" s="310" t="s">
        <v>4166</v>
      </c>
      <c r="I35" s="310" t="s">
        <v>199</v>
      </c>
      <c r="J35" s="26" t="s">
        <v>170</v>
      </c>
      <c r="K35" s="309" t="s">
        <v>170</v>
      </c>
      <c r="L35" s="442">
        <v>44767</v>
      </c>
      <c r="M35" s="442">
        <v>44767</v>
      </c>
      <c r="N35" s="309"/>
      <c r="O35" s="309" t="s">
        <v>4061</v>
      </c>
      <c r="P35" s="406">
        <v>7.0000000000000001E-3</v>
      </c>
      <c r="Q35" s="439" t="s">
        <v>4167</v>
      </c>
      <c r="R35" s="436"/>
      <c r="S35" s="309" t="s">
        <v>279</v>
      </c>
      <c r="T35" s="309" t="s">
        <v>163</v>
      </c>
      <c r="U35" s="309" t="s">
        <v>4100</v>
      </c>
      <c r="V35" s="309" t="s">
        <v>42</v>
      </c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 t="s">
        <v>3167</v>
      </c>
      <c r="BE35" s="356" t="s">
        <v>3167</v>
      </c>
      <c r="BF35" s="356">
        <v>31252.78</v>
      </c>
      <c r="BG35" s="356">
        <v>31613.265009999999</v>
      </c>
      <c r="BH35" s="356">
        <v>25479.87</v>
      </c>
      <c r="BI35" s="356">
        <v>25721.85</v>
      </c>
      <c r="BJ35" s="356">
        <v>19838.91</v>
      </c>
      <c r="BK35" s="356">
        <v>19997.22</v>
      </c>
      <c r="BL35" s="356">
        <v>14121.87</v>
      </c>
      <c r="BM35" s="356">
        <v>8703.5300000000007</v>
      </c>
      <c r="BN35" s="356">
        <v>3353.39</v>
      </c>
      <c r="BO35" s="356">
        <v>3383.83</v>
      </c>
      <c r="BP35" s="356">
        <v>3382.7</v>
      </c>
      <c r="BQ35" s="356">
        <v>3402.97</v>
      </c>
      <c r="BR35" s="356">
        <v>3439.16</v>
      </c>
      <c r="BS35" s="115">
        <v>3479.5</v>
      </c>
      <c r="BT35" s="115"/>
    </row>
    <row r="36" spans="1:72" ht="15.75" customHeight="1">
      <c r="A36" s="127" t="s">
        <v>30</v>
      </c>
      <c r="B36" s="108" t="s">
        <v>4168</v>
      </c>
      <c r="C36" s="408" t="s">
        <v>4169</v>
      </c>
      <c r="D36" s="316">
        <v>6582452</v>
      </c>
      <c r="E36" s="310" t="s">
        <v>18</v>
      </c>
      <c r="F36" s="310" t="s">
        <v>42</v>
      </c>
      <c r="G36" s="310" t="s">
        <v>48</v>
      </c>
      <c r="H36" s="316" t="str">
        <f>IFERROR(VLOOKUP(G36,'Cadastro de assessores'!A:B,2,FALSE),"Não Cadastrado")</f>
        <v>18009</v>
      </c>
      <c r="I36" s="310" t="s">
        <v>199</v>
      </c>
      <c r="J36" s="26" t="s">
        <v>161</v>
      </c>
      <c r="K36" s="309" t="s">
        <v>170</v>
      </c>
      <c r="L36" s="409">
        <v>44454</v>
      </c>
      <c r="M36" s="409">
        <v>44460</v>
      </c>
      <c r="N36" s="448">
        <v>44838</v>
      </c>
      <c r="O36" s="445" t="s">
        <v>4170</v>
      </c>
      <c r="P36" s="406">
        <v>8.0000000000000002E-3</v>
      </c>
      <c r="Q36" s="176" t="s">
        <v>4171</v>
      </c>
      <c r="R36" s="436"/>
      <c r="S36" s="309" t="str">
        <f t="shared" ref="S36:S37" si="4">IF(BC36&lt;=0,"",IF(BC36&lt;=1000000,"Não Qualificado",IF(AND(BC36&gt;1000000,BC36&lt;=10000000),"Qualificado","Profissional")))</f>
        <v>Não Qualificado</v>
      </c>
      <c r="T36" s="309" t="s">
        <v>163</v>
      </c>
      <c r="U36" s="309" t="s">
        <v>4105</v>
      </c>
      <c r="V36" s="316" t="s">
        <v>230</v>
      </c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437"/>
      <c r="AH36" s="437"/>
      <c r="AI36" s="437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67"/>
      <c r="AV36" s="356"/>
      <c r="AW36" s="356" t="s">
        <v>4172</v>
      </c>
      <c r="AX36" s="356">
        <v>1012285.33</v>
      </c>
      <c r="AY36" s="356">
        <v>1019262.4</v>
      </c>
      <c r="AZ36" s="356">
        <v>1026250.25</v>
      </c>
      <c r="BA36" s="356">
        <v>1034164.92</v>
      </c>
      <c r="BB36" s="356">
        <v>1046873.4</v>
      </c>
      <c r="BC36" s="356">
        <v>352.33</v>
      </c>
      <c r="BD36" s="356">
        <v>1066405.5900000001</v>
      </c>
      <c r="BE36" s="356">
        <v>102419.4</v>
      </c>
      <c r="BF36" s="356">
        <v>103121.06</v>
      </c>
      <c r="BG36" s="356">
        <v>103618.60159999999</v>
      </c>
      <c r="BH36" s="356">
        <v>104144.81</v>
      </c>
      <c r="BI36" s="356">
        <v>0</v>
      </c>
      <c r="BJ36" s="356">
        <v>0</v>
      </c>
      <c r="BK36" s="356">
        <v>0</v>
      </c>
      <c r="BL36" s="356">
        <v>0</v>
      </c>
      <c r="BM36" s="356">
        <v>0</v>
      </c>
      <c r="BN36" s="356">
        <v>0</v>
      </c>
      <c r="BO36" s="356">
        <v>0</v>
      </c>
      <c r="BP36" s="356">
        <v>0</v>
      </c>
      <c r="BQ36" s="356">
        <v>0</v>
      </c>
      <c r="BR36" s="356">
        <v>0</v>
      </c>
      <c r="BS36" s="115" t="s">
        <v>4057</v>
      </c>
      <c r="BT36" s="115"/>
    </row>
    <row r="37" spans="1:72" ht="15.75" customHeight="1">
      <c r="A37" s="127" t="s">
        <v>30</v>
      </c>
      <c r="B37" s="108" t="s">
        <v>4173</v>
      </c>
      <c r="C37" s="408" t="s">
        <v>4174</v>
      </c>
      <c r="D37" s="309">
        <v>4432780</v>
      </c>
      <c r="E37" s="310" t="s">
        <v>18</v>
      </c>
      <c r="F37" s="310" t="s">
        <v>42</v>
      </c>
      <c r="G37" s="310" t="s">
        <v>48</v>
      </c>
      <c r="H37" s="310" t="str">
        <f>IFERROR(VLOOKUP(G37,'Cadastro de assessores'!A:B,2,FALSE),"Não Cadastrado")</f>
        <v>18009</v>
      </c>
      <c r="I37" s="310" t="s">
        <v>199</v>
      </c>
      <c r="J37" s="26" t="s">
        <v>4046</v>
      </c>
      <c r="K37" s="309" t="s">
        <v>170</v>
      </c>
      <c r="L37" s="434">
        <v>44078</v>
      </c>
      <c r="M37" s="434">
        <v>44078</v>
      </c>
      <c r="N37" s="309"/>
      <c r="O37" s="309" t="s">
        <v>4068</v>
      </c>
      <c r="P37" s="406">
        <v>2.5000000000000001E-2</v>
      </c>
      <c r="Q37" s="440" t="s">
        <v>4175</v>
      </c>
      <c r="R37" s="436"/>
      <c r="S37" s="309" t="str">
        <f t="shared" si="4"/>
        <v>Não Qualificado</v>
      </c>
      <c r="T37" s="310" t="s">
        <v>207</v>
      </c>
      <c r="U37" s="310" t="s">
        <v>4055</v>
      </c>
      <c r="V37" s="310" t="s">
        <v>32</v>
      </c>
      <c r="W37" s="437" t="s">
        <v>4056</v>
      </c>
      <c r="X37" s="437" t="s">
        <v>4056</v>
      </c>
      <c r="Y37" s="437" t="s">
        <v>4056</v>
      </c>
      <c r="Z37" s="437" t="s">
        <v>4056</v>
      </c>
      <c r="AA37" s="437" t="s">
        <v>4056</v>
      </c>
      <c r="AB37" s="437" t="s">
        <v>4056</v>
      </c>
      <c r="AC37" s="437" t="s">
        <v>4056</v>
      </c>
      <c r="AD37" s="437" t="s">
        <v>4056</v>
      </c>
      <c r="AE37" s="437" t="s">
        <v>4056</v>
      </c>
      <c r="AF37" s="437" t="s">
        <v>4056</v>
      </c>
      <c r="AG37" s="437" t="s">
        <v>4056</v>
      </c>
      <c r="AH37" s="437" t="s">
        <v>4176</v>
      </c>
      <c r="AI37" s="437" t="s">
        <v>4177</v>
      </c>
      <c r="AJ37" s="437" t="s">
        <v>4178</v>
      </c>
      <c r="AK37" s="356">
        <v>111476.32</v>
      </c>
      <c r="AL37" s="356">
        <v>107002.08</v>
      </c>
      <c r="AM37" s="356">
        <v>97815.1</v>
      </c>
      <c r="AN37" s="356">
        <v>96658.02</v>
      </c>
      <c r="AO37" s="356">
        <v>104019.24</v>
      </c>
      <c r="AP37" s="356">
        <v>105400.11</v>
      </c>
      <c r="AQ37" s="356">
        <v>104315</v>
      </c>
      <c r="AR37" s="356">
        <v>110154.4</v>
      </c>
      <c r="AS37" s="356">
        <v>107647.1</v>
      </c>
      <c r="AT37" s="356">
        <v>102026.95</v>
      </c>
      <c r="AU37" s="356">
        <v>99908.479999999996</v>
      </c>
      <c r="AV37" s="356">
        <v>94061.15</v>
      </c>
      <c r="AW37" s="356">
        <v>87282.93</v>
      </c>
      <c r="AX37" s="356">
        <v>86404.55</v>
      </c>
      <c r="AY37" s="356">
        <v>87970.72</v>
      </c>
      <c r="AZ37" s="356">
        <v>93749.27</v>
      </c>
      <c r="BA37" s="356">
        <v>94811.09</v>
      </c>
      <c r="BB37" s="356">
        <v>100691.32</v>
      </c>
      <c r="BC37" s="356">
        <v>46886.15</v>
      </c>
      <c r="BD37" s="356">
        <v>95564.32</v>
      </c>
      <c r="BE37" s="356">
        <v>90509.24</v>
      </c>
      <c r="BF37" s="356">
        <v>95193.14</v>
      </c>
      <c r="BG37" s="356">
        <v>96111.56</v>
      </c>
      <c r="BH37" s="356">
        <v>94926.1</v>
      </c>
      <c r="BI37" s="356">
        <v>104853.29</v>
      </c>
      <c r="BJ37" s="356">
        <v>102629.12</v>
      </c>
      <c r="BK37" s="356">
        <v>1683.08</v>
      </c>
      <c r="BL37" s="356">
        <v>1987.59</v>
      </c>
      <c r="BM37" s="356">
        <v>2110.67</v>
      </c>
      <c r="BN37" s="356">
        <v>2130.89</v>
      </c>
      <c r="BO37" s="356">
        <v>258.51</v>
      </c>
      <c r="BP37" s="356">
        <v>258.51</v>
      </c>
      <c r="BQ37" s="356">
        <v>258.51</v>
      </c>
      <c r="BR37" s="356">
        <v>258.51</v>
      </c>
      <c r="BS37" s="115" t="s">
        <v>4057</v>
      </c>
      <c r="BT37" s="115"/>
    </row>
    <row r="38" spans="1:72" ht="15.75" customHeight="1">
      <c r="A38" s="127" t="s">
        <v>30</v>
      </c>
      <c r="B38" s="108" t="s">
        <v>4179</v>
      </c>
      <c r="C38" s="127" t="s">
        <v>4180</v>
      </c>
      <c r="D38" s="449">
        <v>8104478</v>
      </c>
      <c r="E38" s="310" t="s">
        <v>18</v>
      </c>
      <c r="F38" s="310" t="s">
        <v>42</v>
      </c>
      <c r="G38" s="310" t="s">
        <v>2233</v>
      </c>
      <c r="H38" s="310">
        <f>IFERROR(VLOOKUP(G38,'Cadastro de assessores'!A:B,2,FALSE),"Não Cadastrado")</f>
        <v>12350</v>
      </c>
      <c r="I38" s="310"/>
      <c r="J38" s="26" t="s">
        <v>4046</v>
      </c>
      <c r="K38" s="309" t="s">
        <v>170</v>
      </c>
      <c r="L38" s="442">
        <v>44798</v>
      </c>
      <c r="M38" s="442">
        <v>44812</v>
      </c>
      <c r="N38" s="316"/>
      <c r="O38" s="316" t="s">
        <v>4061</v>
      </c>
      <c r="P38" s="406">
        <v>0.01</v>
      </c>
      <c r="Q38" s="439" t="s">
        <v>4181</v>
      </c>
      <c r="R38" s="436"/>
      <c r="S38" s="309"/>
      <c r="T38" s="310"/>
      <c r="U38" s="310"/>
      <c r="V38" s="310" t="s">
        <v>42</v>
      </c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356"/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>
        <v>0</v>
      </c>
      <c r="BH38" s="356">
        <v>212359.62</v>
      </c>
      <c r="BI38" s="356">
        <v>214441.51</v>
      </c>
      <c r="BJ38" s="356">
        <v>105516.56</v>
      </c>
      <c r="BK38" s="356">
        <v>106442.72</v>
      </c>
      <c r="BL38" s="356">
        <v>103408.42</v>
      </c>
      <c r="BM38" s="356">
        <v>94124.2</v>
      </c>
      <c r="BN38" s="356">
        <v>91425.48</v>
      </c>
      <c r="BO38" s="356">
        <v>72871.92</v>
      </c>
      <c r="BP38" s="356">
        <v>71580.649999999994</v>
      </c>
      <c r="BQ38" s="356">
        <v>53980.23</v>
      </c>
      <c r="BR38" s="356">
        <v>49741.19</v>
      </c>
      <c r="BS38" s="115">
        <v>0</v>
      </c>
      <c r="BT38" s="115"/>
    </row>
    <row r="39" spans="1:72" ht="15.75" customHeight="1">
      <c r="A39" s="127" t="s">
        <v>30</v>
      </c>
      <c r="B39" s="108" t="s">
        <v>473</v>
      </c>
      <c r="C39" s="127" t="s">
        <v>470</v>
      </c>
      <c r="D39" s="309">
        <v>8039639</v>
      </c>
      <c r="E39" s="310" t="s">
        <v>18</v>
      </c>
      <c r="F39" s="310" t="s">
        <v>32</v>
      </c>
      <c r="G39" s="310" t="s">
        <v>255</v>
      </c>
      <c r="H39" s="310">
        <f>IFERROR(VLOOKUP(G39,'Cadastro de assessores'!A:B,2,FALSE),"Não Cadastrado")</f>
        <v>12344</v>
      </c>
      <c r="I39" s="310"/>
      <c r="J39" s="26" t="s">
        <v>4046</v>
      </c>
      <c r="K39" s="309" t="s">
        <v>170</v>
      </c>
      <c r="L39" s="442">
        <v>44631</v>
      </c>
      <c r="M39" s="442">
        <v>44636</v>
      </c>
      <c r="N39" s="316"/>
      <c r="O39" s="316" t="s">
        <v>4061</v>
      </c>
      <c r="P39" s="406">
        <v>7.0000000000000001E-3</v>
      </c>
      <c r="Q39" s="439"/>
      <c r="R39" s="436"/>
      <c r="S39" s="309" t="str">
        <f t="shared" ref="S39:S43" si="5">IF(BC39&lt;=0,"",IF(BC39&lt;=1000000,"Não Qualificado",IF(AND(BC39&gt;1000000,BC39&lt;=10000000),"Qualificado","Profissional")))</f>
        <v>Não Qualificado</v>
      </c>
      <c r="T39" s="310" t="s">
        <v>163</v>
      </c>
      <c r="U39" s="310" t="s">
        <v>4182</v>
      </c>
      <c r="V39" s="310" t="s">
        <v>32</v>
      </c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356"/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>
        <v>0</v>
      </c>
      <c r="BC39" s="356">
        <v>63.88</v>
      </c>
      <c r="BD39" s="356">
        <v>334289.03999999998</v>
      </c>
      <c r="BE39" s="356">
        <v>578891.43999999994</v>
      </c>
      <c r="BF39" s="356">
        <v>584400.29</v>
      </c>
      <c r="BG39" s="356">
        <v>589060.55859999999</v>
      </c>
      <c r="BH39" s="356">
        <v>691064.51</v>
      </c>
      <c r="BI39" s="356">
        <v>747693.54</v>
      </c>
      <c r="BJ39" s="356">
        <v>817792.38</v>
      </c>
      <c r="BK39" s="356">
        <v>890638.44</v>
      </c>
      <c r="BL39" s="356">
        <v>901050.89</v>
      </c>
      <c r="BM39" s="356">
        <v>908070.33</v>
      </c>
      <c r="BN39" s="356">
        <v>0</v>
      </c>
      <c r="BO39" s="356">
        <v>0</v>
      </c>
      <c r="BP39" s="356">
        <v>0</v>
      </c>
      <c r="BQ39" s="356">
        <v>0</v>
      </c>
      <c r="BR39" s="356">
        <v>0</v>
      </c>
      <c r="BS39" s="115">
        <v>0</v>
      </c>
      <c r="BT39" s="115"/>
    </row>
    <row r="40" spans="1:72" ht="15.75" customHeight="1">
      <c r="A40" s="127" t="s">
        <v>30</v>
      </c>
      <c r="B40" s="108" t="s">
        <v>4183</v>
      </c>
      <c r="C40" s="127" t="s">
        <v>4184</v>
      </c>
      <c r="D40" s="309">
        <v>4785856</v>
      </c>
      <c r="E40" s="310" t="s">
        <v>18</v>
      </c>
      <c r="F40" s="310" t="s">
        <v>32</v>
      </c>
      <c r="G40" s="310" t="s">
        <v>409</v>
      </c>
      <c r="H40" s="310">
        <f>IFERROR(VLOOKUP(G40,'Cadastro de assessores'!A:B,2,FALSE),"Não Cadastrado")</f>
        <v>12359</v>
      </c>
      <c r="I40" s="310"/>
      <c r="J40" s="26" t="s">
        <v>4046</v>
      </c>
      <c r="K40" s="309" t="s">
        <v>170</v>
      </c>
      <c r="L40" s="434">
        <v>44582</v>
      </c>
      <c r="M40" s="434">
        <v>44217</v>
      </c>
      <c r="N40" s="309"/>
      <c r="O40" s="309" t="s">
        <v>4053</v>
      </c>
      <c r="P40" s="406">
        <v>1.4999999999999999E-2</v>
      </c>
      <c r="Q40" s="439" t="s">
        <v>4159</v>
      </c>
      <c r="R40" s="436"/>
      <c r="S40" s="309" t="str">
        <f t="shared" si="5"/>
        <v>Não Qualificado</v>
      </c>
      <c r="T40" s="310" t="s">
        <v>163</v>
      </c>
      <c r="U40" s="310" t="s">
        <v>4055</v>
      </c>
      <c r="V40" s="310" t="s">
        <v>32</v>
      </c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 t="s">
        <v>4056</v>
      </c>
      <c r="AJ40" s="437"/>
      <c r="AK40" s="356" t="s">
        <v>3378</v>
      </c>
      <c r="AL40" s="356">
        <v>152098.12</v>
      </c>
      <c r="AM40" s="356">
        <v>212183.15</v>
      </c>
      <c r="AN40" s="356">
        <v>212893.36</v>
      </c>
      <c r="AO40" s="356">
        <v>219672.34</v>
      </c>
      <c r="AP40" s="356">
        <v>221052.67</v>
      </c>
      <c r="AQ40" s="356">
        <v>220134.52</v>
      </c>
      <c r="AR40" s="356">
        <v>225138.42</v>
      </c>
      <c r="AS40" s="356">
        <v>223601.47</v>
      </c>
      <c r="AT40" s="356">
        <v>219103.13</v>
      </c>
      <c r="AU40" s="356">
        <v>217685.2</v>
      </c>
      <c r="AV40" s="356">
        <v>214468.76</v>
      </c>
      <c r="AW40" s="356">
        <v>206493.98</v>
      </c>
      <c r="AX40" s="356">
        <v>206371.87</v>
      </c>
      <c r="AY40" s="356">
        <v>209003.05</v>
      </c>
      <c r="AZ40" s="356">
        <v>214283.91</v>
      </c>
      <c r="BA40" s="356">
        <v>215384.03</v>
      </c>
      <c r="BB40" s="356">
        <v>223670.57</v>
      </c>
      <c r="BC40" s="356">
        <v>55227.14</v>
      </c>
      <c r="BD40" s="356">
        <v>222534.91</v>
      </c>
      <c r="BE40" s="356">
        <v>221491.58</v>
      </c>
      <c r="BF40" s="356">
        <v>226027.03</v>
      </c>
      <c r="BG40" s="356">
        <v>227957.05669999999</v>
      </c>
      <c r="BH40" s="356">
        <v>228670.85</v>
      </c>
      <c r="BI40" s="356">
        <v>227193.58</v>
      </c>
      <c r="BJ40" s="356">
        <v>225784.41</v>
      </c>
      <c r="BK40" s="356">
        <v>227212.31</v>
      </c>
      <c r="BL40" s="356">
        <v>229599.32</v>
      </c>
      <c r="BM40" s="356">
        <v>230682.43</v>
      </c>
      <c r="BN40" s="356">
        <v>232794.05</v>
      </c>
      <c r="BO40" s="356">
        <v>234763.26</v>
      </c>
      <c r="BP40" s="356">
        <v>241792.95</v>
      </c>
      <c r="BQ40" s="356">
        <v>243387.67</v>
      </c>
      <c r="BR40" s="356">
        <v>245669.14</v>
      </c>
      <c r="BS40" s="115">
        <v>0</v>
      </c>
      <c r="BT40" s="115"/>
    </row>
    <row r="41" spans="1:72" ht="15.75" customHeight="1">
      <c r="A41" s="127" t="s">
        <v>30</v>
      </c>
      <c r="B41" s="108" t="s">
        <v>4185</v>
      </c>
      <c r="C41" s="408" t="s">
        <v>4186</v>
      </c>
      <c r="D41" s="316">
        <v>6456469</v>
      </c>
      <c r="E41" s="310" t="s">
        <v>18</v>
      </c>
      <c r="F41" s="310" t="s">
        <v>32</v>
      </c>
      <c r="G41" s="310" t="s">
        <v>66</v>
      </c>
      <c r="H41" s="310" t="str">
        <f>IFERROR(VLOOKUP(G41,'Cadastro de assessores'!A:B,2,FALSE),"Não Cadastrado")</f>
        <v>18467</v>
      </c>
      <c r="I41" s="310"/>
      <c r="J41" s="26" t="s">
        <v>161</v>
      </c>
      <c r="K41" s="309" t="s">
        <v>170</v>
      </c>
      <c r="L41" s="434">
        <v>44463</v>
      </c>
      <c r="M41" s="434">
        <v>44466</v>
      </c>
      <c r="N41" s="409">
        <v>45154</v>
      </c>
      <c r="O41" s="316" t="s">
        <v>4047</v>
      </c>
      <c r="P41" s="406">
        <v>0.02</v>
      </c>
      <c r="Q41" s="176" t="s">
        <v>4187</v>
      </c>
      <c r="R41" s="436"/>
      <c r="S41" s="309" t="str">
        <f t="shared" si="5"/>
        <v>Não Qualificado</v>
      </c>
      <c r="T41" s="309" t="s">
        <v>163</v>
      </c>
      <c r="U41" s="309" t="s">
        <v>4188</v>
      </c>
      <c r="V41" s="309" t="s">
        <v>32</v>
      </c>
      <c r="W41" s="367"/>
      <c r="X41" s="367"/>
      <c r="Y41" s="367"/>
      <c r="Z41" s="367"/>
      <c r="AA41" s="367"/>
      <c r="AB41" s="367"/>
      <c r="AC41" s="367"/>
      <c r="AD41" s="367"/>
      <c r="AE41" s="367"/>
      <c r="AF41" s="367"/>
      <c r="AG41" s="367"/>
      <c r="AH41" s="367"/>
      <c r="AI41" s="367"/>
      <c r="AJ41" s="356"/>
      <c r="AK41" s="356"/>
      <c r="AL41" s="356"/>
      <c r="AM41" s="356"/>
      <c r="AN41" s="356"/>
      <c r="AO41" s="356"/>
      <c r="AP41" s="356"/>
      <c r="AQ41" s="367"/>
      <c r="AR41" s="356"/>
      <c r="AS41" s="356"/>
      <c r="AT41" s="356"/>
      <c r="AU41" s="367"/>
      <c r="AV41" s="356">
        <v>595025.5</v>
      </c>
      <c r="AW41" s="356">
        <v>564798.26</v>
      </c>
      <c r="AX41" s="356">
        <v>562790.32999999996</v>
      </c>
      <c r="AY41" s="356">
        <v>570846.75</v>
      </c>
      <c r="AZ41" s="356">
        <v>597369.41</v>
      </c>
      <c r="BA41" s="356">
        <v>601965.69999999995</v>
      </c>
      <c r="BB41" s="356">
        <v>628441.87</v>
      </c>
      <c r="BC41" s="356">
        <v>264187.05</v>
      </c>
      <c r="BD41" s="356">
        <v>610203.51</v>
      </c>
      <c r="BE41" s="356">
        <v>597962.02</v>
      </c>
      <c r="BF41" s="356">
        <v>617040.80000000005</v>
      </c>
      <c r="BG41" s="356">
        <v>628086.03460000001</v>
      </c>
      <c r="BH41" s="356">
        <v>623661.17000000004</v>
      </c>
      <c r="BI41" s="356">
        <v>609116.98</v>
      </c>
      <c r="BJ41" s="356">
        <v>606827</v>
      </c>
      <c r="BK41" s="356">
        <v>608724.99</v>
      </c>
      <c r="BL41" s="356">
        <v>609322.72</v>
      </c>
      <c r="BM41" s="356">
        <v>606513.76</v>
      </c>
      <c r="BN41" s="356">
        <v>608754.28</v>
      </c>
      <c r="BO41" s="356">
        <v>612612.36</v>
      </c>
      <c r="BP41" s="356">
        <v>619174.71</v>
      </c>
      <c r="BQ41" s="356">
        <v>629656.14</v>
      </c>
      <c r="BR41" s="356">
        <v>640647.86</v>
      </c>
      <c r="BS41" s="115">
        <v>643304.71</v>
      </c>
      <c r="BT41" s="115"/>
    </row>
    <row r="42" spans="1:72" ht="15.75" customHeight="1">
      <c r="A42" s="127" t="s">
        <v>30</v>
      </c>
      <c r="B42" s="108" t="s">
        <v>4189</v>
      </c>
      <c r="C42" s="408" t="s">
        <v>4190</v>
      </c>
      <c r="D42" s="316">
        <v>5650271</v>
      </c>
      <c r="E42" s="309" t="s">
        <v>159</v>
      </c>
      <c r="F42" s="309" t="s">
        <v>32</v>
      </c>
      <c r="G42" s="309" t="s">
        <v>3887</v>
      </c>
      <c r="H42" s="309" t="str">
        <f>IFERROR(VLOOKUP(G42,'Cadastro de assessores'!A:B,2,FALSE),"Não Cadastrado")</f>
        <v>14574</v>
      </c>
      <c r="I42" s="309"/>
      <c r="J42" s="26" t="s">
        <v>161</v>
      </c>
      <c r="K42" s="309" t="s">
        <v>4052</v>
      </c>
      <c r="L42" s="405">
        <v>44362</v>
      </c>
      <c r="M42" s="405">
        <v>44362</v>
      </c>
      <c r="N42" s="405">
        <v>44680</v>
      </c>
      <c r="O42" s="309" t="s">
        <v>4064</v>
      </c>
      <c r="P42" s="406">
        <v>1.2E-2</v>
      </c>
      <c r="Q42" s="176" t="s">
        <v>4191</v>
      </c>
      <c r="R42" s="436"/>
      <c r="S42" s="309" t="str">
        <f t="shared" si="5"/>
        <v/>
      </c>
      <c r="T42" s="309" t="s">
        <v>163</v>
      </c>
      <c r="U42" s="309" t="s">
        <v>4192</v>
      </c>
      <c r="V42" s="316" t="s">
        <v>32</v>
      </c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67"/>
      <c r="AH42" s="367"/>
      <c r="AI42" s="367"/>
      <c r="AJ42" s="367"/>
      <c r="AK42" s="356"/>
      <c r="AL42" s="356"/>
      <c r="AM42" s="356"/>
      <c r="AN42" s="356"/>
      <c r="AO42" s="356"/>
      <c r="AP42" s="356"/>
      <c r="AQ42" s="356"/>
      <c r="AR42" s="367"/>
      <c r="AS42" s="356">
        <v>253063.45</v>
      </c>
      <c r="AT42" s="356">
        <v>263755.96000000002</v>
      </c>
      <c r="AU42" s="356">
        <v>260523.5</v>
      </c>
      <c r="AV42" s="356">
        <v>248814.02</v>
      </c>
      <c r="AW42" s="356">
        <v>216829.37</v>
      </c>
      <c r="AX42" s="356">
        <v>215871.04</v>
      </c>
      <c r="AY42" s="356">
        <v>218473.75</v>
      </c>
      <c r="AZ42" s="356">
        <v>228819.05</v>
      </c>
      <c r="BA42" s="356">
        <v>226727.27</v>
      </c>
      <c r="BB42" s="356">
        <v>161521.46</v>
      </c>
      <c r="BC42" s="356"/>
      <c r="BD42" s="356" t="s">
        <v>3167</v>
      </c>
      <c r="BE42" s="356" t="s">
        <v>3167</v>
      </c>
      <c r="BF42" s="356">
        <v>0</v>
      </c>
      <c r="BG42" s="356">
        <v>0</v>
      </c>
      <c r="BH42" s="356">
        <v>0</v>
      </c>
      <c r="BI42" s="356">
        <v>0</v>
      </c>
      <c r="BJ42" s="356">
        <v>0</v>
      </c>
      <c r="BK42" s="356">
        <v>0</v>
      </c>
      <c r="BL42" s="356">
        <v>0</v>
      </c>
      <c r="BM42" s="356">
        <v>0</v>
      </c>
      <c r="BN42" s="356">
        <v>0</v>
      </c>
      <c r="BO42" s="356">
        <v>0</v>
      </c>
      <c r="BP42" s="356">
        <v>0</v>
      </c>
      <c r="BQ42" s="356">
        <v>0</v>
      </c>
      <c r="BR42" s="356">
        <v>0</v>
      </c>
      <c r="BS42" s="115" t="s">
        <v>4057</v>
      </c>
      <c r="BT42" s="115"/>
    </row>
    <row r="43" spans="1:72" ht="15.75" customHeight="1">
      <c r="A43" s="127" t="s">
        <v>30</v>
      </c>
      <c r="B43" s="108" t="s">
        <v>4193</v>
      </c>
      <c r="C43" s="408" t="s">
        <v>4194</v>
      </c>
      <c r="D43" s="316">
        <v>5167097</v>
      </c>
      <c r="E43" s="310" t="s">
        <v>18</v>
      </c>
      <c r="F43" s="310" t="s">
        <v>42</v>
      </c>
      <c r="G43" s="310" t="s">
        <v>48</v>
      </c>
      <c r="H43" s="310" t="str">
        <f>IFERROR(VLOOKUP(G43,'Cadastro de assessores'!A:B,2,FALSE),"Não Cadastrado")</f>
        <v>18009</v>
      </c>
      <c r="I43" s="310"/>
      <c r="J43" s="26" t="s">
        <v>4046</v>
      </c>
      <c r="K43" s="309" t="s">
        <v>170</v>
      </c>
      <c r="L43" s="434">
        <v>44295</v>
      </c>
      <c r="M43" s="434">
        <v>44298</v>
      </c>
      <c r="N43" s="309"/>
      <c r="O43" s="309" t="s">
        <v>4064</v>
      </c>
      <c r="P43" s="406">
        <v>1.2E-2</v>
      </c>
      <c r="Q43" s="176" t="s">
        <v>4195</v>
      </c>
      <c r="R43" s="436"/>
      <c r="S43" s="309" t="str">
        <f t="shared" si="5"/>
        <v/>
      </c>
      <c r="T43" s="309" t="s">
        <v>163</v>
      </c>
      <c r="U43" s="309" t="s">
        <v>4142</v>
      </c>
      <c r="V43" s="309" t="s">
        <v>4143</v>
      </c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356"/>
      <c r="AL43" s="356"/>
      <c r="AM43" s="356"/>
      <c r="AN43" s="356"/>
      <c r="AO43" s="356"/>
      <c r="AP43" s="356">
        <v>55054.76</v>
      </c>
      <c r="AQ43" s="356">
        <v>54952.800000000003</v>
      </c>
      <c r="AR43" s="356">
        <v>130044.64</v>
      </c>
      <c r="AS43" s="356">
        <v>116642.26</v>
      </c>
      <c r="AT43" s="356">
        <v>115821.65</v>
      </c>
      <c r="AU43" s="356">
        <v>115784.6</v>
      </c>
      <c r="AV43" s="356">
        <v>115292.28</v>
      </c>
      <c r="AW43" s="356">
        <v>113566.31</v>
      </c>
      <c r="AX43" s="356">
        <v>7783.84</v>
      </c>
      <c r="AY43" s="356">
        <v>2865.09</v>
      </c>
      <c r="AZ43" s="356">
        <v>2864.15</v>
      </c>
      <c r="BA43" s="356">
        <v>2871.24</v>
      </c>
      <c r="BB43" s="356">
        <v>2893.5</v>
      </c>
      <c r="BC43" s="356"/>
      <c r="BD43" s="356">
        <v>8.5399999999999991</v>
      </c>
      <c r="BE43" s="356" t="s">
        <v>3167</v>
      </c>
      <c r="BF43" s="356">
        <v>2.96</v>
      </c>
      <c r="BG43" s="356">
        <v>0</v>
      </c>
      <c r="BH43" s="356">
        <v>0</v>
      </c>
      <c r="BI43" s="356">
        <v>0</v>
      </c>
      <c r="BJ43" s="356">
        <v>0</v>
      </c>
      <c r="BK43" s="356">
        <v>0</v>
      </c>
      <c r="BL43" s="356">
        <v>0</v>
      </c>
      <c r="BM43" s="356">
        <v>0</v>
      </c>
      <c r="BN43" s="356">
        <v>0</v>
      </c>
      <c r="BO43" s="356">
        <v>0</v>
      </c>
      <c r="BP43" s="356">
        <v>0</v>
      </c>
      <c r="BQ43" s="356">
        <v>0</v>
      </c>
      <c r="BR43" s="356">
        <v>0</v>
      </c>
      <c r="BS43" s="115">
        <v>0</v>
      </c>
      <c r="BT43" s="115"/>
    </row>
    <row r="44" spans="1:72" ht="15.75" customHeight="1">
      <c r="A44" s="127" t="s">
        <v>30</v>
      </c>
      <c r="B44" s="108" t="s">
        <v>4196</v>
      </c>
      <c r="C44" s="127" t="s">
        <v>4197</v>
      </c>
      <c r="D44" s="309">
        <v>3214407</v>
      </c>
      <c r="E44" s="310" t="s">
        <v>18</v>
      </c>
      <c r="F44" s="310" t="s">
        <v>42</v>
      </c>
      <c r="G44" s="310" t="s">
        <v>52</v>
      </c>
      <c r="H44" s="309" t="str">
        <f>IFERROR(VLOOKUP(G44,'Cadastro de assessores'!A:B,2,FALSE),"Não Cadastrado")</f>
        <v>18890</v>
      </c>
      <c r="I44" s="309"/>
      <c r="J44" s="26" t="s">
        <v>4046</v>
      </c>
      <c r="K44" s="309" t="s">
        <v>179</v>
      </c>
      <c r="L44" s="310" t="s">
        <v>3378</v>
      </c>
      <c r="M44" s="434"/>
      <c r="N44" s="309"/>
      <c r="O44" s="309" t="s">
        <v>4068</v>
      </c>
      <c r="P44" s="406">
        <v>2.5000000000000001E-2</v>
      </c>
      <c r="Q44" s="439"/>
      <c r="R44" s="436"/>
      <c r="S44" s="309"/>
      <c r="T44" s="309"/>
      <c r="U44" s="309"/>
      <c r="V44" s="309" t="s">
        <v>42</v>
      </c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356"/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>
        <v>0</v>
      </c>
      <c r="BG44" s="356">
        <v>0</v>
      </c>
      <c r="BH44" s="356">
        <v>0</v>
      </c>
      <c r="BI44" s="356">
        <v>0</v>
      </c>
      <c r="BJ44" s="356">
        <v>0</v>
      </c>
      <c r="BK44" s="356">
        <v>0</v>
      </c>
      <c r="BL44" s="356">
        <v>0</v>
      </c>
      <c r="BM44" s="356">
        <v>0</v>
      </c>
      <c r="BN44" s="356">
        <v>0</v>
      </c>
      <c r="BO44" s="356">
        <v>0</v>
      </c>
      <c r="BP44" s="356">
        <v>0</v>
      </c>
      <c r="BQ44" s="356">
        <v>0</v>
      </c>
      <c r="BR44" s="356">
        <v>0</v>
      </c>
      <c r="BS44" s="115">
        <v>0</v>
      </c>
      <c r="BT44" s="115"/>
    </row>
    <row r="45" spans="1:72" ht="15.75" customHeight="1">
      <c r="A45" s="127" t="s">
        <v>30</v>
      </c>
      <c r="B45" s="108" t="s">
        <v>4198</v>
      </c>
      <c r="C45" s="127" t="s">
        <v>4199</v>
      </c>
      <c r="D45" s="309">
        <v>2352697</v>
      </c>
      <c r="E45" s="309" t="s">
        <v>3158</v>
      </c>
      <c r="F45" s="309" t="s">
        <v>32</v>
      </c>
      <c r="G45" s="309" t="s">
        <v>3158</v>
      </c>
      <c r="H45" s="309" t="str">
        <f>IFERROR(VLOOKUP(G45,'Cadastro de assessores'!A:B,2,FALSE),"Não Cadastrado")</f>
        <v>18986</v>
      </c>
      <c r="I45" s="309"/>
      <c r="J45" s="26" t="s">
        <v>161</v>
      </c>
      <c r="K45" s="309" t="s">
        <v>4052</v>
      </c>
      <c r="L45" s="405">
        <v>43838</v>
      </c>
      <c r="M45" s="405">
        <v>43838</v>
      </c>
      <c r="N45" s="405">
        <v>44042</v>
      </c>
      <c r="O45" s="309" t="s">
        <v>4200</v>
      </c>
      <c r="P45" s="406">
        <v>2.5000000000000001E-2</v>
      </c>
      <c r="Q45" s="439" t="s">
        <v>4201</v>
      </c>
      <c r="R45" s="436"/>
      <c r="S45" s="309" t="str">
        <f>IF(BC45&lt;=0,"",IF(BC45&lt;=1000000,"Não Qualificado",IF(AND(BC45&gt;1000000,BC45&lt;=10000000),"Qualificado","Profissional")))</f>
        <v>Não Qualificado</v>
      </c>
      <c r="T45" s="309" t="s">
        <v>163</v>
      </c>
      <c r="U45" s="309" t="s">
        <v>4188</v>
      </c>
      <c r="V45" s="309" t="s">
        <v>32</v>
      </c>
      <c r="W45" s="437" t="s">
        <v>4056</v>
      </c>
      <c r="X45" s="437" t="s">
        <v>4056</v>
      </c>
      <c r="Y45" s="437" t="s">
        <v>4056</v>
      </c>
      <c r="Z45" s="437" t="s">
        <v>4202</v>
      </c>
      <c r="AA45" s="437" t="s">
        <v>4203</v>
      </c>
      <c r="AB45" s="437" t="s">
        <v>4204</v>
      </c>
      <c r="AC45" s="437" t="s">
        <v>4205</v>
      </c>
      <c r="AD45" s="437" t="s">
        <v>4206</v>
      </c>
      <c r="AE45" s="437" t="s">
        <v>4056</v>
      </c>
      <c r="AF45" s="437" t="s">
        <v>4056</v>
      </c>
      <c r="AG45" s="437" t="s">
        <v>4056</v>
      </c>
      <c r="AH45" s="437"/>
      <c r="AI45" s="437"/>
      <c r="AJ45" s="437"/>
      <c r="AK45" s="356"/>
      <c r="AL45" s="356"/>
      <c r="AM45" s="356" t="s">
        <v>3378</v>
      </c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>
        <v>0</v>
      </c>
      <c r="BB45" s="356">
        <v>0</v>
      </c>
      <c r="BC45" s="356">
        <v>94507.37</v>
      </c>
      <c r="BD45" s="356" t="s">
        <v>3167</v>
      </c>
      <c r="BE45" s="356" t="s">
        <v>3167</v>
      </c>
      <c r="BF45" s="356">
        <v>0</v>
      </c>
      <c r="BG45" s="356">
        <v>0</v>
      </c>
      <c r="BH45" s="356">
        <v>0</v>
      </c>
      <c r="BI45" s="356">
        <v>0</v>
      </c>
      <c r="BJ45" s="356">
        <v>0</v>
      </c>
      <c r="BK45" s="356">
        <v>0</v>
      </c>
      <c r="BL45" s="356">
        <v>0</v>
      </c>
      <c r="BM45" s="356">
        <v>0</v>
      </c>
      <c r="BN45" s="356">
        <v>0</v>
      </c>
      <c r="BO45" s="356">
        <v>0</v>
      </c>
      <c r="BP45" s="356">
        <v>0</v>
      </c>
      <c r="BQ45" s="356">
        <v>0</v>
      </c>
      <c r="BR45" s="356">
        <v>0</v>
      </c>
      <c r="BS45" s="115" t="s">
        <v>4057</v>
      </c>
      <c r="BT45" s="115"/>
    </row>
    <row r="46" spans="1:72" ht="15.75" customHeight="1">
      <c r="A46" s="127" t="s">
        <v>30</v>
      </c>
      <c r="B46" s="108" t="s">
        <v>4207</v>
      </c>
      <c r="C46" s="127" t="s">
        <v>4208</v>
      </c>
      <c r="D46" s="309">
        <v>3653911</v>
      </c>
      <c r="E46" s="310" t="s">
        <v>18</v>
      </c>
      <c r="F46" s="310" t="s">
        <v>42</v>
      </c>
      <c r="G46" s="310" t="s">
        <v>90</v>
      </c>
      <c r="H46" s="310"/>
      <c r="I46" s="310"/>
      <c r="J46" s="26" t="s">
        <v>4046</v>
      </c>
      <c r="K46" s="310"/>
      <c r="L46" s="434"/>
      <c r="M46" s="434">
        <v>44936</v>
      </c>
      <c r="N46" s="309"/>
      <c r="O46" s="309" t="s">
        <v>4061</v>
      </c>
      <c r="P46" s="406">
        <v>1.2E-2</v>
      </c>
      <c r="Q46" s="439"/>
      <c r="R46" s="436"/>
      <c r="S46" s="309"/>
      <c r="T46" s="309"/>
      <c r="U46" s="309"/>
      <c r="V46" s="309" t="s">
        <v>42</v>
      </c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>
        <v>168457.36</v>
      </c>
      <c r="BM46" s="356">
        <v>169543.1</v>
      </c>
      <c r="BN46" s="356">
        <v>0</v>
      </c>
      <c r="BO46" s="356">
        <v>0</v>
      </c>
      <c r="BP46" s="356">
        <v>0</v>
      </c>
      <c r="BQ46" s="356">
        <v>0</v>
      </c>
      <c r="BR46" s="356">
        <v>0</v>
      </c>
      <c r="BS46" s="115" t="s">
        <v>4057</v>
      </c>
      <c r="BT46" s="115"/>
    </row>
    <row r="47" spans="1:72" ht="15.75" customHeight="1">
      <c r="A47" s="127" t="s">
        <v>30</v>
      </c>
      <c r="B47" s="108" t="s">
        <v>4209</v>
      </c>
      <c r="C47" s="127" t="s">
        <v>4210</v>
      </c>
      <c r="D47" s="309">
        <v>3022313</v>
      </c>
      <c r="E47" s="310" t="s">
        <v>18</v>
      </c>
      <c r="F47" s="310" t="s">
        <v>32</v>
      </c>
      <c r="G47" s="310" t="s">
        <v>4211</v>
      </c>
      <c r="H47" s="310" t="str">
        <f>IFERROR(VLOOKUP(G47,'Cadastro de assessores'!A:B,2,FALSE),"Não Cadastrado")</f>
        <v>16855</v>
      </c>
      <c r="I47" s="310"/>
      <c r="J47" s="26" t="s">
        <v>170</v>
      </c>
      <c r="K47" s="310" t="s">
        <v>170</v>
      </c>
      <c r="L47" s="434">
        <v>43964</v>
      </c>
      <c r="M47" s="434">
        <v>44061</v>
      </c>
      <c r="N47" s="309"/>
      <c r="O47" s="309" t="s">
        <v>4053</v>
      </c>
      <c r="P47" s="406">
        <v>1.4999999999999999E-2</v>
      </c>
      <c r="Q47" s="439"/>
      <c r="R47" s="436"/>
      <c r="S47" s="309" t="str">
        <f t="shared" ref="S47:S52" si="6">IF(BC47&lt;=0,"",IF(BC47&lt;=1000000,"Não Qualificado",IF(AND(BC47&gt;1000000,BC47&lt;=10000000),"Qualificado","Profissional")))</f>
        <v/>
      </c>
      <c r="T47" s="309" t="s">
        <v>163</v>
      </c>
      <c r="U47" s="309" t="s">
        <v>4182</v>
      </c>
      <c r="V47" s="309" t="s">
        <v>32</v>
      </c>
      <c r="W47" s="437" t="s">
        <v>4056</v>
      </c>
      <c r="X47" s="437" t="s">
        <v>4056</v>
      </c>
      <c r="Y47" s="437" t="s">
        <v>4056</v>
      </c>
      <c r="Z47" s="437" t="s">
        <v>4056</v>
      </c>
      <c r="AA47" s="437" t="s">
        <v>4056</v>
      </c>
      <c r="AB47" s="437" t="s">
        <v>4056</v>
      </c>
      <c r="AC47" s="437" t="s">
        <v>4056</v>
      </c>
      <c r="AD47" s="437" t="s">
        <v>4056</v>
      </c>
      <c r="AE47" s="437" t="s">
        <v>4056</v>
      </c>
      <c r="AF47" s="437" t="s">
        <v>4056</v>
      </c>
      <c r="AG47" s="437" t="s">
        <v>4212</v>
      </c>
      <c r="AH47" s="437" t="s">
        <v>4213</v>
      </c>
      <c r="AI47" s="437" t="s">
        <v>4214</v>
      </c>
      <c r="AJ47" s="437" t="s">
        <v>4215</v>
      </c>
      <c r="AK47" s="356">
        <v>264282.33</v>
      </c>
      <c r="AL47" s="356">
        <v>259652.78</v>
      </c>
      <c r="AM47" s="356">
        <v>250761.85</v>
      </c>
      <c r="AN47" s="356">
        <v>249943.51</v>
      </c>
      <c r="AO47" s="356">
        <v>256506.49</v>
      </c>
      <c r="AP47" s="356">
        <v>257775.89</v>
      </c>
      <c r="AQ47" s="356">
        <v>256677.18</v>
      </c>
      <c r="AR47" s="356">
        <v>262891.34000000003</v>
      </c>
      <c r="AS47" s="356">
        <v>260843.68</v>
      </c>
      <c r="AT47" s="356">
        <v>255782.75</v>
      </c>
      <c r="AU47" s="356">
        <v>254073.72</v>
      </c>
      <c r="AV47" s="356">
        <v>250024.06</v>
      </c>
      <c r="AW47" s="356">
        <v>240848.67</v>
      </c>
      <c r="AX47" s="356">
        <v>241369.06</v>
      </c>
      <c r="AY47" s="356">
        <v>244712.09</v>
      </c>
      <c r="AZ47" s="356">
        <v>199796.93</v>
      </c>
      <c r="BA47" s="356">
        <v>201197.42</v>
      </c>
      <c r="BB47" s="356">
        <v>208485.71</v>
      </c>
      <c r="BC47" s="356"/>
      <c r="BD47" s="356">
        <v>207521.63</v>
      </c>
      <c r="BE47" s="356">
        <v>206710.08</v>
      </c>
      <c r="BF47" s="356">
        <v>183005.1</v>
      </c>
      <c r="BG47" s="356">
        <v>158591.5779</v>
      </c>
      <c r="BH47" s="356">
        <v>132849.49</v>
      </c>
      <c r="BI47" s="356">
        <v>113362.93</v>
      </c>
      <c r="BJ47" s="356">
        <v>91724.55</v>
      </c>
      <c r="BK47" s="356">
        <v>142725.15</v>
      </c>
      <c r="BL47" s="356">
        <v>144482.26</v>
      </c>
      <c r="BM47" s="356">
        <v>145475.22</v>
      </c>
      <c r="BN47" s="356">
        <v>146608.43</v>
      </c>
      <c r="BO47" s="356">
        <v>147629.35999999999</v>
      </c>
      <c r="BP47" s="356">
        <v>149065.62</v>
      </c>
      <c r="BQ47" s="356">
        <v>150083.68</v>
      </c>
      <c r="BR47" s="356">
        <v>6052.38</v>
      </c>
      <c r="BS47" s="115">
        <v>162129.41</v>
      </c>
      <c r="BT47" s="115"/>
    </row>
    <row r="48" spans="1:72" ht="15.75" customHeight="1">
      <c r="A48" s="127" t="s">
        <v>30</v>
      </c>
      <c r="B48" s="108" t="s">
        <v>4216</v>
      </c>
      <c r="C48" s="127" t="s">
        <v>4217</v>
      </c>
      <c r="D48" s="309">
        <v>4744962</v>
      </c>
      <c r="E48" s="310" t="s">
        <v>3158</v>
      </c>
      <c r="F48" s="310" t="s">
        <v>32</v>
      </c>
      <c r="G48" s="310" t="s">
        <v>3159</v>
      </c>
      <c r="H48" s="310" t="str">
        <f>IFERROR(VLOOKUP(G48,'Cadastro de assessores'!A:B,2,FALSE),"Não Cadastrado")</f>
        <v>17573</v>
      </c>
      <c r="I48" s="310"/>
      <c r="J48" s="26" t="s">
        <v>4046</v>
      </c>
      <c r="K48" s="309" t="s">
        <v>179</v>
      </c>
      <c r="L48" s="310" t="s">
        <v>3378</v>
      </c>
      <c r="M48" s="443"/>
      <c r="N48" s="309"/>
      <c r="O48" s="309" t="s">
        <v>4064</v>
      </c>
      <c r="P48" s="406">
        <v>1.2E-2</v>
      </c>
      <c r="Q48" s="439"/>
      <c r="R48" s="436"/>
      <c r="S48" s="309" t="str">
        <f t="shared" si="6"/>
        <v>Não Qualificado</v>
      </c>
      <c r="T48" s="309" t="s">
        <v>163</v>
      </c>
      <c r="U48" s="309" t="s">
        <v>4105</v>
      </c>
      <c r="V48" s="309" t="s">
        <v>230</v>
      </c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356"/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>
        <v>0</v>
      </c>
      <c r="BB48" s="356">
        <v>0</v>
      </c>
      <c r="BC48" s="356">
        <v>96030.62</v>
      </c>
      <c r="BD48" s="356" t="s">
        <v>3167</v>
      </c>
      <c r="BE48" s="356" t="s">
        <v>3167</v>
      </c>
      <c r="BF48" s="356">
        <v>0</v>
      </c>
      <c r="BG48" s="356">
        <v>0</v>
      </c>
      <c r="BH48" s="356">
        <v>0</v>
      </c>
      <c r="BI48" s="356">
        <v>0</v>
      </c>
      <c r="BJ48" s="356">
        <v>0</v>
      </c>
      <c r="BK48" s="356">
        <v>0</v>
      </c>
      <c r="BL48" s="356">
        <v>0</v>
      </c>
      <c r="BM48" s="356">
        <v>0</v>
      </c>
      <c r="BN48" s="356">
        <v>0</v>
      </c>
      <c r="BO48" s="356">
        <v>0</v>
      </c>
      <c r="BP48" s="356">
        <v>0</v>
      </c>
      <c r="BQ48" s="356">
        <v>0</v>
      </c>
      <c r="BR48" s="356">
        <v>0</v>
      </c>
      <c r="BS48" s="115">
        <v>0</v>
      </c>
      <c r="BT48" s="115"/>
    </row>
    <row r="49" spans="1:72" ht="15.75" customHeight="1">
      <c r="A49" s="127" t="s">
        <v>30</v>
      </c>
      <c r="B49" s="108" t="s">
        <v>4218</v>
      </c>
      <c r="C49" s="408" t="s">
        <v>4219</v>
      </c>
      <c r="D49" s="309">
        <v>4448534</v>
      </c>
      <c r="E49" s="310" t="s">
        <v>18</v>
      </c>
      <c r="F49" s="310" t="s">
        <v>42</v>
      </c>
      <c r="G49" s="310" t="s">
        <v>48</v>
      </c>
      <c r="H49" s="310" t="str">
        <f>IFERROR(VLOOKUP(G49,'Cadastro de assessores'!A:B,2,FALSE),"Não Cadastrado")</f>
        <v>18009</v>
      </c>
      <c r="I49" s="310"/>
      <c r="J49" s="26" t="s">
        <v>161</v>
      </c>
      <c r="K49" s="310" t="s">
        <v>170</v>
      </c>
      <c r="L49" s="434">
        <v>44090</v>
      </c>
      <c r="M49" s="434">
        <v>44090</v>
      </c>
      <c r="N49" s="405">
        <v>44942</v>
      </c>
      <c r="O49" s="309" t="s">
        <v>4068</v>
      </c>
      <c r="P49" s="406">
        <v>2.5000000000000001E-2</v>
      </c>
      <c r="Q49" s="439"/>
      <c r="R49" s="436"/>
      <c r="S49" s="309" t="str">
        <f t="shared" si="6"/>
        <v>Não Qualificado</v>
      </c>
      <c r="T49" s="309" t="s">
        <v>163</v>
      </c>
      <c r="U49" s="309" t="s">
        <v>4082</v>
      </c>
      <c r="V49" s="309" t="s">
        <v>32</v>
      </c>
      <c r="W49" s="437" t="s">
        <v>4056</v>
      </c>
      <c r="X49" s="437" t="s">
        <v>4056</v>
      </c>
      <c r="Y49" s="437" t="s">
        <v>4056</v>
      </c>
      <c r="Z49" s="437" t="s">
        <v>4056</v>
      </c>
      <c r="AA49" s="437" t="s">
        <v>4056</v>
      </c>
      <c r="AB49" s="437" t="s">
        <v>4056</v>
      </c>
      <c r="AC49" s="437" t="s">
        <v>4056</v>
      </c>
      <c r="AD49" s="437" t="s">
        <v>4056</v>
      </c>
      <c r="AE49" s="437" t="s">
        <v>4056</v>
      </c>
      <c r="AF49" s="437" t="s">
        <v>4056</v>
      </c>
      <c r="AG49" s="437" t="s">
        <v>4056</v>
      </c>
      <c r="AH49" s="437" t="s">
        <v>4220</v>
      </c>
      <c r="AI49" s="437" t="s">
        <v>4221</v>
      </c>
      <c r="AJ49" s="437" t="s">
        <v>4222</v>
      </c>
      <c r="AK49" s="356">
        <v>228444.35</v>
      </c>
      <c r="AL49" s="356">
        <v>219483.84</v>
      </c>
      <c r="AM49" s="356">
        <v>197886.96</v>
      </c>
      <c r="AN49" s="356">
        <v>195392.07</v>
      </c>
      <c r="AO49" s="356">
        <v>210963.63</v>
      </c>
      <c r="AP49" s="356">
        <v>213743.52</v>
      </c>
      <c r="AQ49" s="356">
        <v>211518.99</v>
      </c>
      <c r="AR49" s="356">
        <v>223582.59</v>
      </c>
      <c r="AS49" s="356">
        <v>218423.21</v>
      </c>
      <c r="AT49" s="356">
        <v>206889.21</v>
      </c>
      <c r="AU49" s="356">
        <v>202553.28</v>
      </c>
      <c r="AV49" s="356">
        <v>190760.77</v>
      </c>
      <c r="AW49" s="356">
        <v>176735.63</v>
      </c>
      <c r="AX49" s="356">
        <v>175057.39</v>
      </c>
      <c r="AY49" s="356">
        <v>178414.73</v>
      </c>
      <c r="AZ49" s="356">
        <v>191499.87</v>
      </c>
      <c r="BA49" s="356">
        <v>193446.97</v>
      </c>
      <c r="BB49" s="356">
        <v>207605.33</v>
      </c>
      <c r="BC49" s="356">
        <v>90564.85</v>
      </c>
      <c r="BD49" s="356">
        <v>194624.19</v>
      </c>
      <c r="BE49" s="356">
        <v>186028.19</v>
      </c>
      <c r="BF49" s="356">
        <v>195857.79</v>
      </c>
      <c r="BG49" s="356">
        <v>197901.5735</v>
      </c>
      <c r="BH49" s="356">
        <v>194542.34</v>
      </c>
      <c r="BI49" s="356">
        <v>212667.29</v>
      </c>
      <c r="BJ49" s="356">
        <v>206060.94</v>
      </c>
      <c r="BK49" s="356">
        <v>205698.89</v>
      </c>
      <c r="BL49" s="356">
        <v>0</v>
      </c>
      <c r="BM49" s="356">
        <v>0</v>
      </c>
      <c r="BN49" s="356">
        <v>0</v>
      </c>
      <c r="BO49" s="356">
        <v>0</v>
      </c>
      <c r="BP49" s="356">
        <v>0</v>
      </c>
      <c r="BQ49" s="356">
        <v>0</v>
      </c>
      <c r="BR49" s="356">
        <v>0</v>
      </c>
      <c r="BS49" s="115" t="s">
        <v>4057</v>
      </c>
      <c r="BT49" s="115"/>
    </row>
    <row r="50" spans="1:72" ht="15.75" customHeight="1">
      <c r="A50" s="127" t="s">
        <v>30</v>
      </c>
      <c r="B50" s="108" t="s">
        <v>4223</v>
      </c>
      <c r="C50" s="408" t="s">
        <v>4224</v>
      </c>
      <c r="D50" s="316">
        <v>3533638</v>
      </c>
      <c r="E50" s="309" t="s">
        <v>18</v>
      </c>
      <c r="F50" s="309" t="s">
        <v>32</v>
      </c>
      <c r="G50" s="309" t="s">
        <v>3936</v>
      </c>
      <c r="H50" s="309" t="str">
        <f>IFERROR(VLOOKUP(G50,'Cadastro de assessores'!A:B,2,FALSE),"Não Cadastrado")</f>
        <v>18266</v>
      </c>
      <c r="I50" s="309"/>
      <c r="J50" s="26" t="s">
        <v>161</v>
      </c>
      <c r="K50" s="309" t="s">
        <v>4052</v>
      </c>
      <c r="L50" s="405">
        <v>44354</v>
      </c>
      <c r="M50" s="405">
        <v>44354</v>
      </c>
      <c r="N50" s="438">
        <v>44559</v>
      </c>
      <c r="O50" s="309" t="s">
        <v>4068</v>
      </c>
      <c r="P50" s="406">
        <v>2.5000000000000001E-2</v>
      </c>
      <c r="Q50" s="439" t="s">
        <v>4225</v>
      </c>
      <c r="R50" s="436"/>
      <c r="S50" s="309" t="str">
        <f t="shared" si="6"/>
        <v>Não Qualificado</v>
      </c>
      <c r="T50" s="309" t="s">
        <v>163</v>
      </c>
      <c r="U50" s="309" t="s">
        <v>4226</v>
      </c>
      <c r="V50" s="316" t="s">
        <v>42</v>
      </c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56"/>
      <c r="AL50" s="356"/>
      <c r="AM50" s="356"/>
      <c r="AN50" s="356"/>
      <c r="AO50" s="356"/>
      <c r="AP50" s="356"/>
      <c r="AQ50" s="356"/>
      <c r="AR50" s="367"/>
      <c r="AS50" s="356">
        <v>103387.08</v>
      </c>
      <c r="AT50" s="356">
        <v>102882.68</v>
      </c>
      <c r="AU50" s="356">
        <v>104345.96</v>
      </c>
      <c r="AV50" s="356">
        <v>101885.27</v>
      </c>
      <c r="AW50" s="356">
        <v>93246.47</v>
      </c>
      <c r="AX50" s="356">
        <v>92017.73</v>
      </c>
      <c r="AY50" s="356">
        <v>97049.24</v>
      </c>
      <c r="AZ50" s="356"/>
      <c r="BA50" s="356">
        <v>0</v>
      </c>
      <c r="BB50" s="356">
        <v>0</v>
      </c>
      <c r="BC50" s="356">
        <v>247588.28</v>
      </c>
      <c r="BD50" s="356" t="s">
        <v>3167</v>
      </c>
      <c r="BE50" s="356" t="s">
        <v>3167</v>
      </c>
      <c r="BF50" s="356">
        <v>0</v>
      </c>
      <c r="BG50" s="356">
        <v>0</v>
      </c>
      <c r="BH50" s="356">
        <v>0</v>
      </c>
      <c r="BI50" s="356">
        <v>0</v>
      </c>
      <c r="BJ50" s="356">
        <v>0</v>
      </c>
      <c r="BK50" s="356">
        <v>0</v>
      </c>
      <c r="BL50" s="356">
        <v>0</v>
      </c>
      <c r="BM50" s="356">
        <v>0</v>
      </c>
      <c r="BN50" s="356">
        <v>0</v>
      </c>
      <c r="BO50" s="356">
        <v>0</v>
      </c>
      <c r="BP50" s="356">
        <v>0</v>
      </c>
      <c r="BQ50" s="356">
        <v>0</v>
      </c>
      <c r="BR50" s="356">
        <v>0</v>
      </c>
      <c r="BS50" s="115" t="s">
        <v>4057</v>
      </c>
      <c r="BT50" s="115"/>
    </row>
    <row r="51" spans="1:72" ht="15.75" customHeight="1">
      <c r="A51" s="127" t="s">
        <v>30</v>
      </c>
      <c r="B51" s="108" t="s">
        <v>4227</v>
      </c>
      <c r="C51" s="127" t="s">
        <v>4228</v>
      </c>
      <c r="D51" s="309">
        <v>4859203</v>
      </c>
      <c r="E51" s="309" t="s">
        <v>18</v>
      </c>
      <c r="F51" s="309" t="s">
        <v>42</v>
      </c>
      <c r="G51" s="309" t="s">
        <v>48</v>
      </c>
      <c r="H51" s="309" t="str">
        <f>IFERROR(VLOOKUP(G51,'Cadastro de assessores'!A:B,2,FALSE),"Não Cadastrado")</f>
        <v>18009</v>
      </c>
      <c r="I51" s="309"/>
      <c r="J51" s="26" t="s">
        <v>161</v>
      </c>
      <c r="K51" s="309" t="s">
        <v>4052</v>
      </c>
      <c r="L51" s="405">
        <v>44239</v>
      </c>
      <c r="M51" s="405">
        <v>44239</v>
      </c>
      <c r="N51" s="405">
        <v>44700</v>
      </c>
      <c r="O51" s="309" t="s">
        <v>4047</v>
      </c>
      <c r="P51" s="406">
        <v>0.02</v>
      </c>
      <c r="Q51" s="439" t="s">
        <v>4229</v>
      </c>
      <c r="R51" s="436"/>
      <c r="S51" s="309" t="str">
        <f t="shared" si="6"/>
        <v>Não Qualificado</v>
      </c>
      <c r="T51" s="309" t="s">
        <v>163</v>
      </c>
      <c r="U51" s="309" t="s">
        <v>4105</v>
      </c>
      <c r="V51" s="309" t="s">
        <v>230</v>
      </c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356"/>
      <c r="AL51" s="356"/>
      <c r="AM51" s="356">
        <v>66229.27</v>
      </c>
      <c r="AN51" s="356">
        <v>66460.820000000007</v>
      </c>
      <c r="AO51" s="356">
        <v>69471.679999999993</v>
      </c>
      <c r="AP51" s="356">
        <v>70041.31</v>
      </c>
      <c r="AQ51" s="356">
        <v>69600.19</v>
      </c>
      <c r="AR51" s="356">
        <v>101644.8</v>
      </c>
      <c r="AS51" s="356">
        <v>100565.17</v>
      </c>
      <c r="AT51" s="356">
        <v>97350.58</v>
      </c>
      <c r="AU51" s="356">
        <v>96215.83</v>
      </c>
      <c r="AV51" s="356">
        <v>93537.39</v>
      </c>
      <c r="AW51" s="356">
        <v>88966.89</v>
      </c>
      <c r="AX51" s="356">
        <v>88505.22</v>
      </c>
      <c r="AY51" s="356">
        <v>89709.72</v>
      </c>
      <c r="AZ51" s="356">
        <v>93189.99</v>
      </c>
      <c r="BA51" s="356">
        <v>93670.43</v>
      </c>
      <c r="BB51" s="356">
        <v>98185.09</v>
      </c>
      <c r="BC51" s="356">
        <v>72096.69</v>
      </c>
      <c r="BD51" s="356" t="s">
        <v>3167</v>
      </c>
      <c r="BE51" s="356" t="s">
        <v>3167</v>
      </c>
      <c r="BF51" s="356">
        <v>0</v>
      </c>
      <c r="BG51" s="356">
        <v>0</v>
      </c>
      <c r="BH51" s="356">
        <v>0</v>
      </c>
      <c r="BI51" s="356">
        <v>0</v>
      </c>
      <c r="BJ51" s="356">
        <v>0</v>
      </c>
      <c r="BK51" s="356">
        <v>0</v>
      </c>
      <c r="BL51" s="356">
        <v>0</v>
      </c>
      <c r="BM51" s="356">
        <v>0</v>
      </c>
      <c r="BN51" s="356">
        <v>0</v>
      </c>
      <c r="BO51" s="356">
        <v>0</v>
      </c>
      <c r="BP51" s="356">
        <v>0</v>
      </c>
      <c r="BQ51" s="356">
        <v>0</v>
      </c>
      <c r="BR51" s="356">
        <v>0</v>
      </c>
      <c r="BS51" s="115" t="s">
        <v>4057</v>
      </c>
      <c r="BT51" s="115"/>
    </row>
    <row r="52" spans="1:72" ht="15.75" customHeight="1">
      <c r="A52" s="127" t="s">
        <v>30</v>
      </c>
      <c r="B52" s="108" t="s">
        <v>4230</v>
      </c>
      <c r="C52" s="127" t="s">
        <v>4231</v>
      </c>
      <c r="D52" s="309">
        <v>4409995</v>
      </c>
      <c r="E52" s="309" t="s">
        <v>159</v>
      </c>
      <c r="F52" s="309" t="s">
        <v>32</v>
      </c>
      <c r="G52" s="309" t="s">
        <v>4232</v>
      </c>
      <c r="H52" s="309" t="str">
        <f>IFERROR(VLOOKUP(G52,'Cadastro de assessores'!A:B,2,FALSE),"Não Cadastrado")</f>
        <v>16459</v>
      </c>
      <c r="I52" s="309"/>
      <c r="J52" s="26" t="s">
        <v>161</v>
      </c>
      <c r="K52" s="309" t="s">
        <v>4052</v>
      </c>
      <c r="L52" s="438">
        <v>44120</v>
      </c>
      <c r="M52" s="438">
        <v>44120</v>
      </c>
      <c r="N52" s="405">
        <v>44413</v>
      </c>
      <c r="O52" s="309" t="s">
        <v>4053</v>
      </c>
      <c r="P52" s="406">
        <v>1.4999999999999999E-2</v>
      </c>
      <c r="Q52" s="439" t="s">
        <v>4233</v>
      </c>
      <c r="R52" s="436"/>
      <c r="S52" s="309" t="str">
        <f t="shared" si="6"/>
        <v/>
      </c>
      <c r="T52" s="309" t="s">
        <v>163</v>
      </c>
      <c r="U52" s="309" t="s">
        <v>4075</v>
      </c>
      <c r="V52" s="309" t="s">
        <v>32</v>
      </c>
      <c r="W52" s="437" t="s">
        <v>4056</v>
      </c>
      <c r="X52" s="437" t="s">
        <v>4056</v>
      </c>
      <c r="Y52" s="437" t="s">
        <v>4056</v>
      </c>
      <c r="Z52" s="437" t="s">
        <v>4056</v>
      </c>
      <c r="AA52" s="437" t="s">
        <v>4056</v>
      </c>
      <c r="AB52" s="437" t="s">
        <v>4056</v>
      </c>
      <c r="AC52" s="437" t="s">
        <v>4056</v>
      </c>
      <c r="AD52" s="437" t="s">
        <v>4056</v>
      </c>
      <c r="AE52" s="437" t="s">
        <v>4056</v>
      </c>
      <c r="AF52" s="437" t="s">
        <v>4056</v>
      </c>
      <c r="AG52" s="437" t="s">
        <v>4056</v>
      </c>
      <c r="AH52" s="437" t="s">
        <v>4056</v>
      </c>
      <c r="AI52" s="437" t="s">
        <v>4234</v>
      </c>
      <c r="AJ52" s="437" t="s">
        <v>4235</v>
      </c>
      <c r="AK52" s="356">
        <v>206276.65</v>
      </c>
      <c r="AL52" s="356">
        <v>202074.54</v>
      </c>
      <c r="AM52" s="356">
        <v>195592.66</v>
      </c>
      <c r="AN52" s="356">
        <v>195144.17</v>
      </c>
      <c r="AO52" s="356">
        <v>200442</v>
      </c>
      <c r="AP52" s="356">
        <v>201639.45</v>
      </c>
      <c r="AQ52" s="356">
        <v>200810.92</v>
      </c>
      <c r="AR52" s="356">
        <v>205533.39</v>
      </c>
      <c r="AS52" s="356">
        <v>203901.48</v>
      </c>
      <c r="AT52" s="356">
        <v>199844.32</v>
      </c>
      <c r="AU52" s="356"/>
      <c r="AV52" s="356"/>
      <c r="AW52" s="356"/>
      <c r="AX52" s="356"/>
      <c r="AY52" s="356"/>
      <c r="AZ52" s="356"/>
      <c r="BA52" s="356">
        <v>0</v>
      </c>
      <c r="BB52" s="356">
        <v>0</v>
      </c>
      <c r="BC52" s="356">
        <v>0</v>
      </c>
      <c r="BD52" s="356" t="s">
        <v>3167</v>
      </c>
      <c r="BE52" s="356" t="s">
        <v>3167</v>
      </c>
      <c r="BF52" s="356">
        <v>0</v>
      </c>
      <c r="BG52" s="356">
        <v>0</v>
      </c>
      <c r="BH52" s="356">
        <v>0</v>
      </c>
      <c r="BI52" s="356">
        <v>0</v>
      </c>
      <c r="BJ52" s="356">
        <v>0</v>
      </c>
      <c r="BK52" s="356">
        <v>0</v>
      </c>
      <c r="BL52" s="356">
        <v>0</v>
      </c>
      <c r="BM52" s="356">
        <v>0</v>
      </c>
      <c r="BN52" s="356">
        <v>0</v>
      </c>
      <c r="BO52" s="356">
        <v>0</v>
      </c>
      <c r="BP52" s="356">
        <v>0</v>
      </c>
      <c r="BQ52" s="356">
        <v>0</v>
      </c>
      <c r="BR52" s="356">
        <v>0</v>
      </c>
      <c r="BS52" s="115" t="s">
        <v>4057</v>
      </c>
      <c r="BT52" s="115"/>
    </row>
    <row r="53" spans="1:72" ht="15.75" customHeight="1">
      <c r="A53" s="127" t="s">
        <v>30</v>
      </c>
      <c r="B53" s="108" t="s">
        <v>4236</v>
      </c>
      <c r="C53" s="127" t="s">
        <v>568</v>
      </c>
      <c r="D53" s="309">
        <v>3281393</v>
      </c>
      <c r="E53" s="310" t="s">
        <v>18</v>
      </c>
      <c r="F53" s="310" t="s">
        <v>42</v>
      </c>
      <c r="G53" s="310" t="s">
        <v>90</v>
      </c>
      <c r="H53" s="309">
        <f>IFERROR(VLOOKUP(G53,'Cadastro de assessores'!A:B,2,FALSE),"Não Cadastrado")</f>
        <v>12331</v>
      </c>
      <c r="I53" s="309"/>
      <c r="J53" s="26" t="s">
        <v>4046</v>
      </c>
      <c r="K53" s="310" t="s">
        <v>170</v>
      </c>
      <c r="L53" s="434">
        <v>44795</v>
      </c>
      <c r="M53" s="434">
        <v>44795</v>
      </c>
      <c r="N53" s="309"/>
      <c r="O53" s="309" t="s">
        <v>4064</v>
      </c>
      <c r="P53" s="447">
        <v>1.2E-2</v>
      </c>
      <c r="Q53" s="439"/>
      <c r="R53" s="436"/>
      <c r="S53" s="309"/>
      <c r="T53" s="309" t="s">
        <v>207</v>
      </c>
      <c r="U53" s="309"/>
      <c r="V53" s="309" t="s">
        <v>42</v>
      </c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>
        <v>399958.33039999998</v>
      </c>
      <c r="BH53" s="356">
        <v>404438.39</v>
      </c>
      <c r="BI53" s="356">
        <v>412873.19</v>
      </c>
      <c r="BJ53" s="356">
        <v>413726.5</v>
      </c>
      <c r="BK53" s="356">
        <v>417778.22</v>
      </c>
      <c r="BL53" s="356">
        <v>422753.52</v>
      </c>
      <c r="BM53" s="356">
        <v>6.22</v>
      </c>
      <c r="BN53" s="356">
        <v>6.57</v>
      </c>
      <c r="BO53" s="356">
        <v>6.57</v>
      </c>
      <c r="BP53" s="356">
        <v>6.57</v>
      </c>
      <c r="BQ53" s="356">
        <v>6.57</v>
      </c>
      <c r="BR53" s="356">
        <v>6.57</v>
      </c>
      <c r="BS53" s="115" t="s">
        <v>4057</v>
      </c>
      <c r="BT53" s="115"/>
    </row>
    <row r="54" spans="1:72" ht="15.75" customHeight="1">
      <c r="A54" s="127" t="s">
        <v>30</v>
      </c>
      <c r="B54" s="108" t="s">
        <v>576</v>
      </c>
      <c r="C54" s="127" t="s">
        <v>574</v>
      </c>
      <c r="D54" s="309">
        <v>1000249</v>
      </c>
      <c r="E54" s="310" t="s">
        <v>159</v>
      </c>
      <c r="F54" s="310" t="s">
        <v>32</v>
      </c>
      <c r="G54" s="310" t="s">
        <v>175</v>
      </c>
      <c r="H54" s="310" t="str">
        <f>IFERROR(VLOOKUP(G54,'Cadastro de assessores'!A:B,2,FALSE),"Não Cadastrado")</f>
        <v>17896</v>
      </c>
      <c r="I54" s="310"/>
      <c r="J54" s="26" t="s">
        <v>4046</v>
      </c>
      <c r="K54" s="310" t="s">
        <v>170</v>
      </c>
      <c r="L54" s="434">
        <v>44110</v>
      </c>
      <c r="M54" s="434">
        <v>44112</v>
      </c>
      <c r="N54" s="309"/>
      <c r="O54" s="309" t="s">
        <v>4237</v>
      </c>
      <c r="P54" s="447">
        <v>0.02</v>
      </c>
      <c r="Q54" s="439"/>
      <c r="R54" s="436"/>
      <c r="S54" s="309" t="str">
        <f t="shared" ref="S54:S68" si="7">IF(BC54&lt;=0,"",IF(BC54&lt;=1000000,"Não Qualificado",IF(AND(BC54&gt;1000000,BC54&lt;=10000000),"Qualificado","Profissional")))</f>
        <v>Não Qualificado</v>
      </c>
      <c r="T54" s="309" t="s">
        <v>207</v>
      </c>
      <c r="U54" s="309" t="s">
        <v>4238</v>
      </c>
      <c r="V54" s="309" t="s">
        <v>32</v>
      </c>
      <c r="W54" s="437" t="s">
        <v>4056</v>
      </c>
      <c r="X54" s="437" t="s">
        <v>4056</v>
      </c>
      <c r="Y54" s="437" t="s">
        <v>4056</v>
      </c>
      <c r="Z54" s="437" t="s">
        <v>4056</v>
      </c>
      <c r="AA54" s="437" t="s">
        <v>4056</v>
      </c>
      <c r="AB54" s="437" t="s">
        <v>4056</v>
      </c>
      <c r="AC54" s="437" t="s">
        <v>4056</v>
      </c>
      <c r="AD54" s="437" t="s">
        <v>4056</v>
      </c>
      <c r="AE54" s="437" t="s">
        <v>4056</v>
      </c>
      <c r="AF54" s="437" t="s">
        <v>4056</v>
      </c>
      <c r="AG54" s="437" t="s">
        <v>4056</v>
      </c>
      <c r="AH54" s="437" t="s">
        <v>4056</v>
      </c>
      <c r="AI54" s="437" t="s">
        <v>4239</v>
      </c>
      <c r="AJ54" s="437" t="s">
        <v>4240</v>
      </c>
      <c r="AK54" s="356">
        <v>2058796.83</v>
      </c>
      <c r="AL54" s="356">
        <v>1982078.24</v>
      </c>
      <c r="AM54" s="356">
        <v>2818391.51</v>
      </c>
      <c r="AN54" s="356">
        <v>2817783.28</v>
      </c>
      <c r="AO54" s="356">
        <v>3022338.76</v>
      </c>
      <c r="AP54" s="356">
        <v>3048553.25</v>
      </c>
      <c r="AQ54" s="356">
        <v>3027303.04</v>
      </c>
      <c r="AR54" s="356">
        <v>3177566.98</v>
      </c>
      <c r="AS54" s="356">
        <v>3117628.69</v>
      </c>
      <c r="AT54" s="356">
        <v>2982366.87</v>
      </c>
      <c r="AU54" s="356">
        <v>2931376.16</v>
      </c>
      <c r="AV54" s="356">
        <v>2795723</v>
      </c>
      <c r="AW54" s="356">
        <v>2629139.46</v>
      </c>
      <c r="AX54" s="356">
        <v>2595782.46</v>
      </c>
      <c r="AY54" s="356">
        <v>2637503.21</v>
      </c>
      <c r="AZ54" s="356">
        <v>2778938.78</v>
      </c>
      <c r="BA54" s="356">
        <v>2800364.15</v>
      </c>
      <c r="BB54" s="356">
        <v>2962403.25</v>
      </c>
      <c r="BC54" s="356">
        <v>93147.27</v>
      </c>
      <c r="BD54" s="356">
        <v>2851409.2</v>
      </c>
      <c r="BE54" s="356">
        <v>2757755.19</v>
      </c>
      <c r="BF54" s="356">
        <v>2874894.47</v>
      </c>
      <c r="BG54" s="356">
        <v>2947928.4389999998</v>
      </c>
      <c r="BH54" s="356">
        <v>2922433.08</v>
      </c>
      <c r="BI54" s="356">
        <v>3123580.35</v>
      </c>
      <c r="BJ54" s="356">
        <v>3120882.45</v>
      </c>
      <c r="BK54" s="356">
        <v>3133695.75</v>
      </c>
      <c r="BL54" s="356">
        <v>3128131.67</v>
      </c>
      <c r="BM54" s="356">
        <v>3088642.64</v>
      </c>
      <c r="BN54" s="356">
        <v>746670.55</v>
      </c>
      <c r="BO54" s="356">
        <v>31318.91</v>
      </c>
      <c r="BP54" s="356">
        <v>31710.47</v>
      </c>
      <c r="BQ54" s="356">
        <v>31920.5</v>
      </c>
      <c r="BR54" s="356">
        <v>0</v>
      </c>
      <c r="BS54" s="115">
        <v>0</v>
      </c>
      <c r="BT54" s="115"/>
    </row>
    <row r="55" spans="1:72" ht="15.75" customHeight="1">
      <c r="A55" s="127" t="s">
        <v>30</v>
      </c>
      <c r="B55" s="108" t="s">
        <v>588</v>
      </c>
      <c r="C55" s="127" t="s">
        <v>4241</v>
      </c>
      <c r="D55" s="309">
        <v>552896</v>
      </c>
      <c r="E55" s="310" t="s">
        <v>18</v>
      </c>
      <c r="F55" s="310" t="s">
        <v>42</v>
      </c>
      <c r="G55" s="310" t="s">
        <v>4242</v>
      </c>
      <c r="H55" s="310">
        <f>IFERROR(VLOOKUP(G55,'Cadastro de assessores'!A:B,2,FALSE),"Não Cadastrado")</f>
        <v>12351</v>
      </c>
      <c r="I55" s="310"/>
      <c r="J55" s="26" t="s">
        <v>170</v>
      </c>
      <c r="K55" s="310" t="s">
        <v>170</v>
      </c>
      <c r="L55" s="434">
        <v>44694</v>
      </c>
      <c r="M55" s="434">
        <v>44694</v>
      </c>
      <c r="N55" s="309"/>
      <c r="O55" s="309" t="s">
        <v>4053</v>
      </c>
      <c r="P55" s="406">
        <v>1.4999999999999999E-2</v>
      </c>
      <c r="Q55" s="439"/>
      <c r="R55" s="436"/>
      <c r="S55" s="309" t="str">
        <f t="shared" si="7"/>
        <v>Não Qualificado</v>
      </c>
      <c r="T55" s="309" t="s">
        <v>163</v>
      </c>
      <c r="U55" s="309" t="s">
        <v>4100</v>
      </c>
      <c r="V55" s="309" t="s">
        <v>42</v>
      </c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356"/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>
        <v>296576.96999999997</v>
      </c>
      <c r="BD55" s="356">
        <v>148800.54999999999</v>
      </c>
      <c r="BE55" s="356">
        <v>148308.66</v>
      </c>
      <c r="BF55" s="356">
        <v>147898.56</v>
      </c>
      <c r="BG55" s="356">
        <v>147121.82279999999</v>
      </c>
      <c r="BH55" s="356">
        <v>201678.28</v>
      </c>
      <c r="BI55" s="356">
        <v>205868.51</v>
      </c>
      <c r="BJ55" s="356">
        <v>215261.23</v>
      </c>
      <c r="BK55" s="356">
        <v>209337.33</v>
      </c>
      <c r="BL55" s="356">
        <v>144265.47</v>
      </c>
      <c r="BM55" s="356">
        <v>122703.52</v>
      </c>
      <c r="BN55" s="356">
        <v>144969.99</v>
      </c>
      <c r="BO55" s="356">
        <v>168010.5</v>
      </c>
      <c r="BP55" s="356">
        <v>169171.26</v>
      </c>
      <c r="BQ55" s="356">
        <v>169774.87</v>
      </c>
      <c r="BR55" s="356">
        <v>170421.21</v>
      </c>
      <c r="BS55" s="115">
        <v>166326.06</v>
      </c>
      <c r="BT55" s="115"/>
    </row>
    <row r="56" spans="1:72" ht="15.75" customHeight="1">
      <c r="A56" s="127" t="s">
        <v>30</v>
      </c>
      <c r="B56" s="108" t="s">
        <v>4243</v>
      </c>
      <c r="C56" s="127" t="s">
        <v>4244</v>
      </c>
      <c r="D56" s="309">
        <v>4743547</v>
      </c>
      <c r="E56" s="309" t="s">
        <v>18</v>
      </c>
      <c r="F56" s="309" t="s">
        <v>42</v>
      </c>
      <c r="G56" s="309" t="s">
        <v>48</v>
      </c>
      <c r="H56" s="309" t="str">
        <f>IFERROR(VLOOKUP(G56,'Cadastro de assessores'!A:B,2,FALSE),"Não Cadastrado")</f>
        <v>18009</v>
      </c>
      <c r="I56" s="309"/>
      <c r="J56" s="26" t="s">
        <v>161</v>
      </c>
      <c r="K56" s="309" t="s">
        <v>4052</v>
      </c>
      <c r="L56" s="405">
        <v>44252</v>
      </c>
      <c r="M56" s="405">
        <v>44252</v>
      </c>
      <c r="N56" s="405">
        <v>44657</v>
      </c>
      <c r="O56" s="309" t="s">
        <v>4047</v>
      </c>
      <c r="P56" s="406">
        <v>0.02</v>
      </c>
      <c r="Q56" s="439" t="s">
        <v>4245</v>
      </c>
      <c r="R56" s="436"/>
      <c r="S56" s="309" t="str">
        <f t="shared" si="7"/>
        <v>Não Qualificado</v>
      </c>
      <c r="T56" s="309" t="s">
        <v>163</v>
      </c>
      <c r="U56" s="309" t="s">
        <v>4105</v>
      </c>
      <c r="V56" s="309" t="s">
        <v>230</v>
      </c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356"/>
      <c r="AL56" s="356"/>
      <c r="AM56" s="356">
        <v>146675.21</v>
      </c>
      <c r="AN56" s="356">
        <v>146359.4</v>
      </c>
      <c r="AO56" s="356">
        <v>152101.04</v>
      </c>
      <c r="AP56" s="356">
        <v>151670.01</v>
      </c>
      <c r="AQ56" s="356">
        <v>150891.63</v>
      </c>
      <c r="AR56" s="356">
        <v>153984.5</v>
      </c>
      <c r="AS56" s="356">
        <v>251324.57</v>
      </c>
      <c r="AT56" s="356">
        <v>242826.61</v>
      </c>
      <c r="AU56" s="356">
        <v>239152.25</v>
      </c>
      <c r="AV56" s="356">
        <v>232974.03</v>
      </c>
      <c r="AW56" s="356">
        <v>215001.82</v>
      </c>
      <c r="AX56" s="356">
        <v>214190.37</v>
      </c>
      <c r="AY56" s="356">
        <v>212226.73</v>
      </c>
      <c r="AZ56" s="356">
        <v>220340.15</v>
      </c>
      <c r="BA56" s="356">
        <v>221568.51</v>
      </c>
      <c r="BB56" s="356">
        <v>225722.39</v>
      </c>
      <c r="BC56" s="356">
        <v>150943.45000000001</v>
      </c>
      <c r="BD56" s="356" t="s">
        <v>3167</v>
      </c>
      <c r="BE56" s="356" t="s">
        <v>3167</v>
      </c>
      <c r="BF56" s="356">
        <v>0</v>
      </c>
      <c r="BG56" s="356">
        <v>0</v>
      </c>
      <c r="BH56" s="356">
        <v>0</v>
      </c>
      <c r="BI56" s="356">
        <v>0</v>
      </c>
      <c r="BJ56" s="356">
        <v>0</v>
      </c>
      <c r="BK56" s="356">
        <v>0</v>
      </c>
      <c r="BL56" s="356">
        <v>0</v>
      </c>
      <c r="BM56" s="356">
        <v>0</v>
      </c>
      <c r="BN56" s="356">
        <v>0</v>
      </c>
      <c r="BO56" s="356">
        <v>0</v>
      </c>
      <c r="BP56" s="356">
        <v>0</v>
      </c>
      <c r="BQ56" s="356">
        <v>0</v>
      </c>
      <c r="BR56" s="356">
        <v>0</v>
      </c>
      <c r="BS56" s="115" t="s">
        <v>4057</v>
      </c>
      <c r="BT56" s="115"/>
    </row>
    <row r="57" spans="1:72" ht="15.75" customHeight="1">
      <c r="A57" s="127" t="s">
        <v>30</v>
      </c>
      <c r="B57" s="108" t="s">
        <v>3261</v>
      </c>
      <c r="C57" s="127" t="s">
        <v>3259</v>
      </c>
      <c r="D57" s="309">
        <v>4648767</v>
      </c>
      <c r="E57" s="310" t="s">
        <v>18</v>
      </c>
      <c r="F57" s="310" t="s">
        <v>32</v>
      </c>
      <c r="G57" s="310" t="s">
        <v>295</v>
      </c>
      <c r="H57" s="310" t="str">
        <f>IFERROR(VLOOKUP(G57,'Cadastro de assessores'!A:B,2,FALSE),"Não Cadastrado")</f>
        <v>18993</v>
      </c>
      <c r="I57" s="310"/>
      <c r="J57" s="26" t="s">
        <v>4046</v>
      </c>
      <c r="K57" s="310" t="s">
        <v>170</v>
      </c>
      <c r="L57" s="434">
        <v>44312</v>
      </c>
      <c r="M57" s="434">
        <v>44312</v>
      </c>
      <c r="N57" s="309"/>
      <c r="O57" s="309" t="s">
        <v>4047</v>
      </c>
      <c r="P57" s="406">
        <v>0.01</v>
      </c>
      <c r="Q57" s="439"/>
      <c r="R57" s="436"/>
      <c r="S57" s="309" t="str">
        <f t="shared" si="7"/>
        <v>Não Qualificado</v>
      </c>
      <c r="T57" s="309" t="s">
        <v>163</v>
      </c>
      <c r="U57" s="309" t="s">
        <v>4182</v>
      </c>
      <c r="V57" s="309" t="s">
        <v>32</v>
      </c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356"/>
      <c r="AL57" s="356"/>
      <c r="AM57" s="356" t="s">
        <v>3378</v>
      </c>
      <c r="AN57" s="356" t="s">
        <v>3378</v>
      </c>
      <c r="AO57" s="356"/>
      <c r="AP57" s="356">
        <v>728041.67</v>
      </c>
      <c r="AQ57" s="356">
        <v>723817.15</v>
      </c>
      <c r="AR57" s="356">
        <v>744823.93</v>
      </c>
      <c r="AS57" s="356">
        <v>738369.48</v>
      </c>
      <c r="AT57" s="356">
        <v>717197.21</v>
      </c>
      <c r="AU57" s="356">
        <v>709298.71</v>
      </c>
      <c r="AV57" s="356">
        <v>783752.21</v>
      </c>
      <c r="AW57" s="356">
        <v>747191.59</v>
      </c>
      <c r="AX57" s="356">
        <v>745049.93</v>
      </c>
      <c r="AY57" s="356">
        <v>756811.43</v>
      </c>
      <c r="AZ57" s="356">
        <v>788215.37</v>
      </c>
      <c r="BA57" s="356">
        <v>795942.74</v>
      </c>
      <c r="BB57" s="356">
        <v>852409.27</v>
      </c>
      <c r="BC57" s="356">
        <v>304328.98</v>
      </c>
      <c r="BD57" s="356">
        <v>843046.76</v>
      </c>
      <c r="BE57" s="356">
        <v>826003.46</v>
      </c>
      <c r="BF57" s="356">
        <v>857967.68</v>
      </c>
      <c r="BG57" s="356">
        <v>853606.0773</v>
      </c>
      <c r="BH57" s="356">
        <v>955414.19</v>
      </c>
      <c r="BI57" s="356">
        <v>1007805.45</v>
      </c>
      <c r="BJ57" s="356">
        <v>1008981.65</v>
      </c>
      <c r="BK57" s="356">
        <v>1053013.1000000001</v>
      </c>
      <c r="BL57" s="356">
        <v>1064743.3899999999</v>
      </c>
      <c r="BM57" s="356">
        <v>987748.88</v>
      </c>
      <c r="BN57" s="356">
        <v>932134.39</v>
      </c>
      <c r="BO57" s="356">
        <v>65432.04</v>
      </c>
      <c r="BP57" s="356">
        <v>0</v>
      </c>
      <c r="BQ57" s="356">
        <v>0</v>
      </c>
      <c r="BR57" s="356">
        <v>0</v>
      </c>
      <c r="BS57" s="115">
        <v>0</v>
      </c>
      <c r="BT57" s="115"/>
    </row>
    <row r="58" spans="1:72" ht="15.75" customHeight="1">
      <c r="A58" s="127" t="s">
        <v>30</v>
      </c>
      <c r="B58" s="108" t="s">
        <v>4246</v>
      </c>
      <c r="C58" s="408" t="s">
        <v>4247</v>
      </c>
      <c r="D58" s="310">
        <v>6889397</v>
      </c>
      <c r="E58" s="310" t="s">
        <v>18</v>
      </c>
      <c r="F58" s="310" t="s">
        <v>42</v>
      </c>
      <c r="G58" s="310" t="s">
        <v>48</v>
      </c>
      <c r="H58" s="310" t="str">
        <f>IFERROR(VLOOKUP(G58,'Cadastro de assessores'!A:B,2,FALSE),"Não Cadastrado")</f>
        <v>18009</v>
      </c>
      <c r="I58" s="310"/>
      <c r="J58" s="26" t="s">
        <v>4046</v>
      </c>
      <c r="K58" s="310" t="s">
        <v>170</v>
      </c>
      <c r="L58" s="435">
        <v>44519</v>
      </c>
      <c r="M58" s="435">
        <v>44522</v>
      </c>
      <c r="N58" s="316"/>
      <c r="O58" s="316" t="s">
        <v>4064</v>
      </c>
      <c r="P58" s="406">
        <v>1.2E-2</v>
      </c>
      <c r="Q58" s="328" t="s">
        <v>1307</v>
      </c>
      <c r="R58" s="436"/>
      <c r="S58" s="309" t="str">
        <f t="shared" si="7"/>
        <v>Não Qualificado</v>
      </c>
      <c r="T58" s="309" t="s">
        <v>163</v>
      </c>
      <c r="U58" s="309" t="s">
        <v>4192</v>
      </c>
      <c r="V58" s="316" t="s">
        <v>32</v>
      </c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437"/>
      <c r="AH58" s="437"/>
      <c r="AI58" s="437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>
        <v>2676023</v>
      </c>
      <c r="AZ58" s="356">
        <v>2720856.68</v>
      </c>
      <c r="BA58" s="356">
        <v>2742116.63</v>
      </c>
      <c r="BB58" s="356">
        <v>2816876.17</v>
      </c>
      <c r="BC58" s="356">
        <v>574756.05000000005</v>
      </c>
      <c r="BD58" s="356">
        <v>3185902.07</v>
      </c>
      <c r="BE58" s="356">
        <v>3182679.37</v>
      </c>
      <c r="BF58" s="356">
        <v>3213505.97</v>
      </c>
      <c r="BG58" s="356">
        <v>3237513.1719999998</v>
      </c>
      <c r="BH58" s="356">
        <v>3255834.34</v>
      </c>
      <c r="BI58" s="356">
        <v>65.459999999999994</v>
      </c>
      <c r="BJ58" s="356">
        <v>65.459999999999994</v>
      </c>
      <c r="BK58" s="356">
        <v>65.459999999999994</v>
      </c>
      <c r="BL58" s="356">
        <v>2646.65</v>
      </c>
      <c r="BM58" s="356">
        <v>2646.65</v>
      </c>
      <c r="BN58" s="356">
        <v>0</v>
      </c>
      <c r="BO58" s="356">
        <v>0</v>
      </c>
      <c r="BP58" s="356">
        <v>0</v>
      </c>
      <c r="BQ58" s="356">
        <v>0</v>
      </c>
      <c r="BR58" s="356">
        <v>0</v>
      </c>
      <c r="BS58" s="115">
        <v>0</v>
      </c>
      <c r="BT58" s="115"/>
    </row>
    <row r="59" spans="1:72" ht="15.75" customHeight="1">
      <c r="A59" s="127" t="s">
        <v>30</v>
      </c>
      <c r="B59" s="108" t="s">
        <v>4248</v>
      </c>
      <c r="C59" s="127" t="s">
        <v>4249</v>
      </c>
      <c r="D59" s="309">
        <v>3774100</v>
      </c>
      <c r="E59" s="310" t="s">
        <v>3158</v>
      </c>
      <c r="F59" s="310" t="s">
        <v>32</v>
      </c>
      <c r="G59" s="310" t="s">
        <v>3158</v>
      </c>
      <c r="H59" s="310" t="str">
        <f>IFERROR(VLOOKUP(G59,'Cadastro de assessores'!A:B,2,FALSE),"Não Cadastrado")</f>
        <v>18986</v>
      </c>
      <c r="I59" s="310"/>
      <c r="J59" s="26" t="s">
        <v>4046</v>
      </c>
      <c r="K59" s="309" t="s">
        <v>179</v>
      </c>
      <c r="L59" s="434">
        <v>43818</v>
      </c>
      <c r="M59" s="434">
        <v>43847</v>
      </c>
      <c r="N59" s="309"/>
      <c r="O59" s="309" t="s">
        <v>4053</v>
      </c>
      <c r="P59" s="406">
        <v>1.4999999999999999E-2</v>
      </c>
      <c r="Q59" s="439"/>
      <c r="R59" s="436"/>
      <c r="S59" s="309" t="str">
        <f t="shared" si="7"/>
        <v/>
      </c>
      <c r="T59" s="309" t="s">
        <v>163</v>
      </c>
      <c r="U59" s="309" t="s">
        <v>4250</v>
      </c>
      <c r="V59" s="309" t="s">
        <v>32</v>
      </c>
      <c r="W59" s="437" t="s">
        <v>4056</v>
      </c>
      <c r="X59" s="437" t="s">
        <v>4056</v>
      </c>
      <c r="Y59" s="437" t="s">
        <v>4056</v>
      </c>
      <c r="Z59" s="437" t="s">
        <v>4251</v>
      </c>
      <c r="AA59" s="437" t="s">
        <v>4252</v>
      </c>
      <c r="AB59" s="437" t="s">
        <v>4253</v>
      </c>
      <c r="AC59" s="437" t="s">
        <v>4254</v>
      </c>
      <c r="AD59" s="437" t="s">
        <v>4255</v>
      </c>
      <c r="AE59" s="437" t="s">
        <v>4256</v>
      </c>
      <c r="AF59" s="437" t="s">
        <v>4257</v>
      </c>
      <c r="AG59" s="437" t="s">
        <v>4258</v>
      </c>
      <c r="AH59" s="437" t="s">
        <v>4259</v>
      </c>
      <c r="AI59" s="437" t="s">
        <v>4260</v>
      </c>
      <c r="AJ59" s="437" t="s">
        <v>4261</v>
      </c>
      <c r="AK59" s="356">
        <v>98570.53</v>
      </c>
      <c r="AL59" s="356">
        <v>56742.84</v>
      </c>
      <c r="AM59" s="356">
        <v>33961.75</v>
      </c>
      <c r="AN59" s="356">
        <v>33655.040000000001</v>
      </c>
      <c r="AO59" s="356">
        <v>243.51</v>
      </c>
      <c r="AP59" s="356">
        <v>243.36</v>
      </c>
      <c r="AQ59" s="356">
        <v>243.32</v>
      </c>
      <c r="AR59" s="356">
        <v>243.11</v>
      </c>
      <c r="AS59" s="356">
        <v>242.9</v>
      </c>
      <c r="AT59" s="356">
        <v>242.68</v>
      </c>
      <c r="AU59" s="356">
        <v>242.46</v>
      </c>
      <c r="AV59" s="356">
        <v>172.44</v>
      </c>
      <c r="AW59" s="356">
        <v>242.05</v>
      </c>
      <c r="AX59" s="356">
        <v>241.85</v>
      </c>
      <c r="AY59" s="356"/>
      <c r="AZ59" s="356"/>
      <c r="BA59" s="356">
        <v>0</v>
      </c>
      <c r="BB59" s="356">
        <v>0</v>
      </c>
      <c r="BC59" s="356">
        <v>0</v>
      </c>
      <c r="BD59" s="356" t="s">
        <v>3167</v>
      </c>
      <c r="BE59" s="356" t="s">
        <v>3167</v>
      </c>
      <c r="BF59" s="356">
        <v>0</v>
      </c>
      <c r="BG59" s="356">
        <v>0</v>
      </c>
      <c r="BH59" s="356">
        <v>0</v>
      </c>
      <c r="BI59" s="356">
        <v>0</v>
      </c>
      <c r="BJ59" s="356">
        <v>0</v>
      </c>
      <c r="BK59" s="356">
        <v>0</v>
      </c>
      <c r="BL59" s="356">
        <v>0</v>
      </c>
      <c r="BM59" s="356">
        <v>0</v>
      </c>
      <c r="BN59" s="356">
        <v>0</v>
      </c>
      <c r="BO59" s="356">
        <v>0</v>
      </c>
      <c r="BP59" s="356">
        <v>0</v>
      </c>
      <c r="BQ59" s="356">
        <v>0</v>
      </c>
      <c r="BR59" s="356">
        <v>0</v>
      </c>
      <c r="BS59" s="115">
        <v>0</v>
      </c>
      <c r="BT59" s="115"/>
    </row>
    <row r="60" spans="1:72" ht="15.75" customHeight="1">
      <c r="A60" s="127" t="s">
        <v>30</v>
      </c>
      <c r="B60" s="108" t="s">
        <v>4262</v>
      </c>
      <c r="C60" s="408" t="s">
        <v>4263</v>
      </c>
      <c r="D60" s="316">
        <v>2588890</v>
      </c>
      <c r="E60" s="309" t="s">
        <v>3158</v>
      </c>
      <c r="F60" s="309" t="s">
        <v>32</v>
      </c>
      <c r="G60" s="309" t="s">
        <v>3158</v>
      </c>
      <c r="H60" s="309" t="str">
        <f>IFERROR(VLOOKUP(G60,'Cadastro de assessores'!A:B,2,FALSE),"Não Cadastrado")</f>
        <v>18986</v>
      </c>
      <c r="I60" s="309"/>
      <c r="J60" s="26" t="s">
        <v>161</v>
      </c>
      <c r="K60" s="309" t="s">
        <v>4052</v>
      </c>
      <c r="L60" s="405">
        <v>44390</v>
      </c>
      <c r="M60" s="405">
        <v>44390</v>
      </c>
      <c r="N60" s="438">
        <v>44524</v>
      </c>
      <c r="O60" s="309" t="s">
        <v>4053</v>
      </c>
      <c r="P60" s="406">
        <v>1.4999999999999999E-2</v>
      </c>
      <c r="Q60" s="439" t="s">
        <v>4264</v>
      </c>
      <c r="R60" s="436"/>
      <c r="S60" s="309" t="str">
        <f t="shared" si="7"/>
        <v>Não Qualificado</v>
      </c>
      <c r="T60" s="309" t="s">
        <v>163</v>
      </c>
      <c r="U60" s="316" t="s">
        <v>4265</v>
      </c>
      <c r="V60" s="316" t="s">
        <v>4266</v>
      </c>
      <c r="W60" s="367"/>
      <c r="X60" s="367"/>
      <c r="Y60" s="367"/>
      <c r="Z60" s="367"/>
      <c r="AA60" s="367"/>
      <c r="AB60" s="367"/>
      <c r="AC60" s="367"/>
      <c r="AD60" s="367"/>
      <c r="AE60" s="367"/>
      <c r="AF60" s="367"/>
      <c r="AG60" s="367"/>
      <c r="AH60" s="367"/>
      <c r="AI60" s="437"/>
      <c r="AJ60" s="356"/>
      <c r="AK60" s="356"/>
      <c r="AL60" s="356"/>
      <c r="AM60" s="356"/>
      <c r="AN60" s="356"/>
      <c r="AO60" s="356"/>
      <c r="AP60" s="356"/>
      <c r="AQ60" s="356"/>
      <c r="AR60" s="367"/>
      <c r="AS60" s="356">
        <v>106011.83</v>
      </c>
      <c r="AT60" s="356">
        <v>102334.76</v>
      </c>
      <c r="AU60" s="356">
        <v>101319.29</v>
      </c>
      <c r="AV60" s="356">
        <v>99354.17</v>
      </c>
      <c r="AW60" s="356">
        <v>97509.26</v>
      </c>
      <c r="AX60" s="356">
        <v>97806.26</v>
      </c>
      <c r="AY60" s="356"/>
      <c r="AZ60" s="356"/>
      <c r="BA60" s="356">
        <v>0</v>
      </c>
      <c r="BB60" s="356">
        <v>0</v>
      </c>
      <c r="BC60" s="356">
        <v>191013.63</v>
      </c>
      <c r="BD60" s="356" t="s">
        <v>3167</v>
      </c>
      <c r="BE60" s="356" t="s">
        <v>3167</v>
      </c>
      <c r="BF60" s="356">
        <v>0</v>
      </c>
      <c r="BG60" s="356">
        <v>0</v>
      </c>
      <c r="BH60" s="356">
        <v>0</v>
      </c>
      <c r="BI60" s="356">
        <v>0</v>
      </c>
      <c r="BJ60" s="356">
        <v>0</v>
      </c>
      <c r="BK60" s="356">
        <v>0</v>
      </c>
      <c r="BL60" s="356">
        <v>0</v>
      </c>
      <c r="BM60" s="356">
        <v>0</v>
      </c>
      <c r="BN60" s="356">
        <v>0</v>
      </c>
      <c r="BO60" s="356">
        <v>0</v>
      </c>
      <c r="BP60" s="356">
        <v>0</v>
      </c>
      <c r="BQ60" s="356">
        <v>0</v>
      </c>
      <c r="BR60" s="356">
        <v>0</v>
      </c>
      <c r="BS60" s="115" t="s">
        <v>4057</v>
      </c>
      <c r="BT60" s="115"/>
    </row>
    <row r="61" spans="1:72" ht="15.75" customHeight="1">
      <c r="A61" s="127" t="s">
        <v>30</v>
      </c>
      <c r="B61" s="108" t="s">
        <v>4267</v>
      </c>
      <c r="C61" s="408" t="s">
        <v>4268</v>
      </c>
      <c r="D61" s="316">
        <v>4742962</v>
      </c>
      <c r="E61" s="309" t="s">
        <v>18</v>
      </c>
      <c r="F61" s="309" t="s">
        <v>42</v>
      </c>
      <c r="G61" s="309" t="s">
        <v>48</v>
      </c>
      <c r="H61" s="309" t="str">
        <f>IFERROR(VLOOKUP(G61,'Cadastro de assessores'!A:B,2,FALSE),"Não Cadastrado")</f>
        <v>18009</v>
      </c>
      <c r="I61" s="309"/>
      <c r="J61" s="26" t="s">
        <v>161</v>
      </c>
      <c r="K61" s="309" t="s">
        <v>4052</v>
      </c>
      <c r="L61" s="405">
        <v>44204</v>
      </c>
      <c r="M61" s="405">
        <v>44204</v>
      </c>
      <c r="N61" s="405">
        <v>44657</v>
      </c>
      <c r="O61" s="309" t="s">
        <v>4269</v>
      </c>
      <c r="P61" s="406">
        <v>0.02</v>
      </c>
      <c r="Q61" s="439" t="s">
        <v>4245</v>
      </c>
      <c r="R61" s="436"/>
      <c r="S61" s="309" t="str">
        <f t="shared" si="7"/>
        <v>Não Qualificado</v>
      </c>
      <c r="T61" s="309" t="s">
        <v>163</v>
      </c>
      <c r="U61" s="309" t="s">
        <v>4105</v>
      </c>
      <c r="V61" s="309" t="s">
        <v>230</v>
      </c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356"/>
      <c r="AL61" s="356">
        <v>434726.01</v>
      </c>
      <c r="AM61" s="356">
        <v>418475.72</v>
      </c>
      <c r="AN61" s="356">
        <v>417618.83</v>
      </c>
      <c r="AO61" s="356">
        <v>436143.66</v>
      </c>
      <c r="AP61" s="356">
        <v>439786.4</v>
      </c>
      <c r="AQ61" s="356">
        <v>437059.42</v>
      </c>
      <c r="AR61" s="356">
        <v>452443.61</v>
      </c>
      <c r="AS61" s="356">
        <v>446471.15</v>
      </c>
      <c r="AT61" s="356">
        <v>431450.69</v>
      </c>
      <c r="AU61" s="356">
        <v>425085.63</v>
      </c>
      <c r="AV61" s="356">
        <v>271862.24</v>
      </c>
      <c r="AW61" s="356">
        <v>251776.23</v>
      </c>
      <c r="AX61" s="356">
        <v>133073.57999999999</v>
      </c>
      <c r="AY61" s="356">
        <v>135555.20000000001</v>
      </c>
      <c r="AZ61" s="356">
        <v>1919.43</v>
      </c>
      <c r="BA61" s="356">
        <v>1927.67</v>
      </c>
      <c r="BB61" s="356">
        <v>1939.39</v>
      </c>
      <c r="BC61" s="356">
        <v>131733.32</v>
      </c>
      <c r="BD61" s="356" t="s">
        <v>3167</v>
      </c>
      <c r="BE61" s="356" t="s">
        <v>3167</v>
      </c>
      <c r="BF61" s="356">
        <v>0</v>
      </c>
      <c r="BG61" s="356">
        <v>0</v>
      </c>
      <c r="BH61" s="356">
        <v>0</v>
      </c>
      <c r="BI61" s="356">
        <v>0</v>
      </c>
      <c r="BJ61" s="356">
        <v>0</v>
      </c>
      <c r="BK61" s="356">
        <v>0</v>
      </c>
      <c r="BL61" s="356">
        <v>0</v>
      </c>
      <c r="BM61" s="356">
        <v>0</v>
      </c>
      <c r="BN61" s="356">
        <v>0</v>
      </c>
      <c r="BO61" s="356">
        <v>0</v>
      </c>
      <c r="BP61" s="356">
        <v>0</v>
      </c>
      <c r="BQ61" s="356">
        <v>0</v>
      </c>
      <c r="BR61" s="356">
        <v>0</v>
      </c>
      <c r="BS61" s="115" t="s">
        <v>4057</v>
      </c>
      <c r="BT61" s="115"/>
    </row>
    <row r="62" spans="1:72" ht="15.75" customHeight="1">
      <c r="A62" s="127" t="s">
        <v>30</v>
      </c>
      <c r="B62" s="108" t="s">
        <v>4267</v>
      </c>
      <c r="C62" s="408" t="s">
        <v>4268</v>
      </c>
      <c r="D62" s="316">
        <v>3556718</v>
      </c>
      <c r="E62" s="309" t="s">
        <v>18</v>
      </c>
      <c r="F62" s="309" t="s">
        <v>42</v>
      </c>
      <c r="G62" s="309" t="s">
        <v>48</v>
      </c>
      <c r="H62" s="309" t="str">
        <f>IFERROR(VLOOKUP(G62,'Cadastro de assessores'!A:B,2,FALSE),"Não Cadastrado")</f>
        <v>18009</v>
      </c>
      <c r="I62" s="309"/>
      <c r="J62" s="26" t="s">
        <v>161</v>
      </c>
      <c r="K62" s="309" t="s">
        <v>4052</v>
      </c>
      <c r="L62" s="405">
        <v>44426</v>
      </c>
      <c r="M62" s="405">
        <v>44426</v>
      </c>
      <c r="N62" s="405">
        <v>44657</v>
      </c>
      <c r="O62" s="309" t="s">
        <v>4270</v>
      </c>
      <c r="P62" s="406">
        <v>8.0000000000000002E-3</v>
      </c>
      <c r="Q62" s="439" t="s">
        <v>4245</v>
      </c>
      <c r="R62" s="436"/>
      <c r="S62" s="309" t="str">
        <f t="shared" si="7"/>
        <v>Não Qualificado</v>
      </c>
      <c r="T62" s="309" t="s">
        <v>163</v>
      </c>
      <c r="U62" s="309" t="s">
        <v>4105</v>
      </c>
      <c r="V62" s="309" t="s">
        <v>230</v>
      </c>
      <c r="W62" s="367"/>
      <c r="X62" s="367"/>
      <c r="Y62" s="367"/>
      <c r="Z62" s="367"/>
      <c r="AA62" s="367"/>
      <c r="AB62" s="367"/>
      <c r="AC62" s="367"/>
      <c r="AD62" s="367"/>
      <c r="AE62" s="367"/>
      <c r="AF62" s="367"/>
      <c r="AG62" s="367"/>
      <c r="AH62" s="437"/>
      <c r="AI62" s="437"/>
      <c r="AJ62" s="356"/>
      <c r="AK62" s="356"/>
      <c r="AL62" s="356"/>
      <c r="AM62" s="356"/>
      <c r="AN62" s="356"/>
      <c r="AO62" s="356"/>
      <c r="AP62" s="356"/>
      <c r="AQ62" s="356"/>
      <c r="AR62" s="356"/>
      <c r="AS62" s="450"/>
      <c r="AT62" s="357"/>
      <c r="AU62" s="357">
        <v>60288.99</v>
      </c>
      <c r="AV62" s="356">
        <v>2904051.38</v>
      </c>
      <c r="AW62" s="356">
        <v>2792162.39</v>
      </c>
      <c r="AX62" s="356">
        <v>2836438.21</v>
      </c>
      <c r="AY62" s="356">
        <v>2844691.05</v>
      </c>
      <c r="AZ62" s="356">
        <v>2864328.68</v>
      </c>
      <c r="BA62" s="356">
        <v>2882375.23</v>
      </c>
      <c r="BB62" s="356">
        <v>2961585.95</v>
      </c>
      <c r="BC62" s="356">
        <v>563979.42000000004</v>
      </c>
      <c r="BD62" s="356" t="s">
        <v>3167</v>
      </c>
      <c r="BE62" s="356" t="s">
        <v>3167</v>
      </c>
      <c r="BF62" s="356">
        <v>0</v>
      </c>
      <c r="BG62" s="356">
        <v>0</v>
      </c>
      <c r="BH62" s="356">
        <v>0</v>
      </c>
      <c r="BI62" s="356">
        <v>0</v>
      </c>
      <c r="BJ62" s="356">
        <v>0</v>
      </c>
      <c r="BK62" s="356">
        <v>0</v>
      </c>
      <c r="BL62" s="356">
        <v>0</v>
      </c>
      <c r="BM62" s="356">
        <v>0</v>
      </c>
      <c r="BN62" s="356">
        <v>0</v>
      </c>
      <c r="BO62" s="356">
        <v>0</v>
      </c>
      <c r="BP62" s="356">
        <v>0</v>
      </c>
      <c r="BQ62" s="356">
        <v>0</v>
      </c>
      <c r="BR62" s="356">
        <v>0</v>
      </c>
      <c r="BS62" s="115" t="s">
        <v>4057</v>
      </c>
      <c r="BT62" s="115"/>
    </row>
    <row r="63" spans="1:72" ht="15.75" customHeight="1">
      <c r="A63" s="127" t="s">
        <v>30</v>
      </c>
      <c r="B63" s="108" t="s">
        <v>620</v>
      </c>
      <c r="C63" s="89" t="s">
        <v>617</v>
      </c>
      <c r="D63" s="316">
        <v>43315</v>
      </c>
      <c r="E63" s="310" t="s">
        <v>18</v>
      </c>
      <c r="F63" s="310" t="s">
        <v>19</v>
      </c>
      <c r="G63" s="310" t="s">
        <v>20</v>
      </c>
      <c r="H63" s="445" t="str">
        <f>IFERROR(VLOOKUP(G63,'Cadastro de assessores'!A:B,2,FALSE),"Não Cadastrado")</f>
        <v>28411</v>
      </c>
      <c r="I63" s="445"/>
      <c r="J63" s="26" t="s">
        <v>4046</v>
      </c>
      <c r="K63" s="310" t="s">
        <v>170</v>
      </c>
      <c r="L63" s="434">
        <v>44564</v>
      </c>
      <c r="M63" s="434">
        <v>44586</v>
      </c>
      <c r="N63" s="316"/>
      <c r="O63" s="316" t="s">
        <v>4061</v>
      </c>
      <c r="P63" s="406">
        <v>1.2E-2</v>
      </c>
      <c r="Q63" s="439" t="s">
        <v>4271</v>
      </c>
      <c r="R63" s="436"/>
      <c r="S63" s="309" t="str">
        <f t="shared" si="7"/>
        <v/>
      </c>
      <c r="T63" s="309" t="s">
        <v>163</v>
      </c>
      <c r="U63" s="309" t="s">
        <v>4272</v>
      </c>
      <c r="V63" s="309" t="s">
        <v>77</v>
      </c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7"/>
      <c r="AH63" s="367"/>
      <c r="AI63" s="437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67"/>
      <c r="AZ63" s="437"/>
      <c r="BA63" s="437">
        <v>97879.360000000001</v>
      </c>
      <c r="BB63" s="437">
        <v>95156.47</v>
      </c>
      <c r="BC63" s="437">
        <v>0</v>
      </c>
      <c r="BD63" s="356">
        <v>156957.35</v>
      </c>
      <c r="BE63" s="356">
        <v>158562.10999999999</v>
      </c>
      <c r="BF63" s="356">
        <v>164970.10999999999</v>
      </c>
      <c r="BG63" s="356">
        <v>179209.57449999999</v>
      </c>
      <c r="BH63" s="356">
        <v>184698.41</v>
      </c>
      <c r="BI63" s="356">
        <v>193407.34</v>
      </c>
      <c r="BJ63" s="356">
        <v>192307.34</v>
      </c>
      <c r="BK63" s="356">
        <v>166842.57</v>
      </c>
      <c r="BL63" s="356">
        <v>169422.92</v>
      </c>
      <c r="BM63" s="356">
        <v>171895.57</v>
      </c>
      <c r="BN63" s="356">
        <v>174217.07</v>
      </c>
      <c r="BO63" s="356">
        <v>176873.06</v>
      </c>
      <c r="BP63" s="356">
        <v>111695.7</v>
      </c>
      <c r="BQ63" s="356">
        <v>41482.47</v>
      </c>
      <c r="BR63" s="356">
        <v>42068.97</v>
      </c>
      <c r="BS63" s="115">
        <v>0</v>
      </c>
      <c r="BT63" s="115"/>
    </row>
    <row r="64" spans="1:72" ht="15.75" customHeight="1">
      <c r="A64" s="127" t="s">
        <v>30</v>
      </c>
      <c r="B64" s="108" t="s">
        <v>4273</v>
      </c>
      <c r="C64" s="408" t="s">
        <v>4274</v>
      </c>
      <c r="D64" s="316">
        <v>3500160</v>
      </c>
      <c r="E64" s="310" t="s">
        <v>159</v>
      </c>
      <c r="F64" s="310" t="s">
        <v>32</v>
      </c>
      <c r="G64" s="316" t="s">
        <v>4106</v>
      </c>
      <c r="H64" s="445" t="str">
        <f>IFERROR(VLOOKUP(G64,'Cadastro de assessores'!A:B,2,FALSE),"Não Cadastrado")</f>
        <v>12624</v>
      </c>
      <c r="I64" s="445"/>
      <c r="J64" s="26" t="s">
        <v>161</v>
      </c>
      <c r="K64" s="310" t="s">
        <v>170</v>
      </c>
      <c r="L64" s="442">
        <v>44679</v>
      </c>
      <c r="M64" s="442">
        <v>44680</v>
      </c>
      <c r="N64" s="316"/>
      <c r="O64" s="316" t="s">
        <v>4275</v>
      </c>
      <c r="P64" s="406">
        <v>0.01</v>
      </c>
      <c r="Q64" s="439"/>
      <c r="R64" s="436"/>
      <c r="S64" s="309" t="str">
        <f t="shared" si="7"/>
        <v>Não Qualificado</v>
      </c>
      <c r="T64" s="309" t="s">
        <v>163</v>
      </c>
      <c r="U64" s="309"/>
      <c r="V64" s="309" t="s">
        <v>32</v>
      </c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>
        <v>86712.35</v>
      </c>
      <c r="BD64" s="356">
        <v>551924.11</v>
      </c>
      <c r="BE64" s="356">
        <v>628893.41</v>
      </c>
      <c r="BF64" s="356">
        <v>644525.31000000006</v>
      </c>
      <c r="BG64" s="356">
        <v>646468.58829999994</v>
      </c>
      <c r="BH64" s="356">
        <v>558183.68999999994</v>
      </c>
      <c r="BI64" s="356">
        <v>564792.80000000005</v>
      </c>
      <c r="BJ64" s="356">
        <v>566420.29</v>
      </c>
      <c r="BK64" s="356">
        <v>571031.62</v>
      </c>
      <c r="BL64" s="356">
        <v>577206.07999999996</v>
      </c>
      <c r="BM64" s="356">
        <v>611318.23</v>
      </c>
      <c r="BN64" s="356">
        <v>617870.66</v>
      </c>
      <c r="BO64" s="356">
        <v>642670.84</v>
      </c>
      <c r="BP64" s="356">
        <v>668939.11</v>
      </c>
      <c r="BQ64" s="356">
        <v>693787.01</v>
      </c>
      <c r="BR64" s="356">
        <v>700310.25</v>
      </c>
      <c r="BS64" s="115">
        <v>937057.66</v>
      </c>
      <c r="BT64" s="115"/>
    </row>
    <row r="65" spans="1:72" ht="15.75" customHeight="1">
      <c r="A65" s="127" t="s">
        <v>30</v>
      </c>
      <c r="B65" s="108" t="s">
        <v>4276</v>
      </c>
      <c r="C65" s="408" t="s">
        <v>4277</v>
      </c>
      <c r="D65" s="316">
        <v>4452023</v>
      </c>
      <c r="E65" s="310" t="s">
        <v>18</v>
      </c>
      <c r="F65" s="310" t="s">
        <v>32</v>
      </c>
      <c r="G65" s="310" t="s">
        <v>3390</v>
      </c>
      <c r="H65" s="310" t="str">
        <f>IFERROR(VLOOKUP(G65,'Cadastro de assessores'!A:B,2,FALSE),"Não Cadastrado")</f>
        <v>13444</v>
      </c>
      <c r="I65" s="310"/>
      <c r="J65" s="26" t="s">
        <v>170</v>
      </c>
      <c r="K65" s="310" t="s">
        <v>170</v>
      </c>
      <c r="L65" s="434">
        <v>44372</v>
      </c>
      <c r="M65" s="434">
        <v>44372</v>
      </c>
      <c r="N65" s="316"/>
      <c r="O65" s="316" t="s">
        <v>4278</v>
      </c>
      <c r="P65" s="406">
        <v>0.02</v>
      </c>
      <c r="Q65" s="439"/>
      <c r="R65" s="436"/>
      <c r="S65" s="309" t="str">
        <f t="shared" si="7"/>
        <v/>
      </c>
      <c r="T65" s="316" t="s">
        <v>163</v>
      </c>
      <c r="U65" s="309" t="s">
        <v>4279</v>
      </c>
      <c r="V65" s="309" t="s">
        <v>209</v>
      </c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356"/>
      <c r="AL65" s="356"/>
      <c r="AM65" s="356"/>
      <c r="AN65" s="356"/>
      <c r="AO65" s="356"/>
      <c r="AP65" s="356"/>
      <c r="AQ65" s="356"/>
      <c r="AR65" s="356"/>
      <c r="AS65" s="356">
        <v>182806.02</v>
      </c>
      <c r="AT65" s="356">
        <v>171154.36</v>
      </c>
      <c r="AU65" s="356">
        <v>168038.39999999999</v>
      </c>
      <c r="AV65" s="356">
        <v>154956.32</v>
      </c>
      <c r="AW65" s="356">
        <v>140763.67000000001</v>
      </c>
      <c r="AX65" s="356">
        <v>128937.92</v>
      </c>
      <c r="AY65" s="356">
        <v>133320.07</v>
      </c>
      <c r="AZ65" s="356">
        <v>138203.26</v>
      </c>
      <c r="BA65" s="356">
        <v>142152.07</v>
      </c>
      <c r="BB65" s="356">
        <v>148950.82999999999</v>
      </c>
      <c r="BC65" s="356">
        <v>0</v>
      </c>
      <c r="BD65" s="356">
        <v>141575.04000000001</v>
      </c>
      <c r="BE65" s="356">
        <v>118174.81</v>
      </c>
      <c r="BF65" s="356">
        <v>127177.60000000001</v>
      </c>
      <c r="BG65" s="356">
        <v>134964.46</v>
      </c>
      <c r="BH65" s="356">
        <v>129897</v>
      </c>
      <c r="BI65" s="356">
        <v>144781.6</v>
      </c>
      <c r="BJ65" s="356">
        <v>135596.28</v>
      </c>
      <c r="BK65" s="356">
        <v>132348.95000000001</v>
      </c>
      <c r="BL65" s="356">
        <v>136152.09</v>
      </c>
      <c r="BM65" s="356">
        <v>125062.28</v>
      </c>
      <c r="BN65" s="356">
        <v>118241.11</v>
      </c>
      <c r="BO65" s="356">
        <v>116369.28</v>
      </c>
      <c r="BP65" s="356">
        <v>130009.61</v>
      </c>
      <c r="BQ65" s="356">
        <v>138819.23000000001</v>
      </c>
      <c r="BR65" s="356">
        <v>144286.31</v>
      </c>
      <c r="BS65" s="115">
        <v>114705.59</v>
      </c>
      <c r="BT65" s="115"/>
    </row>
    <row r="66" spans="1:72" ht="15.75" customHeight="1">
      <c r="A66" s="127" t="s">
        <v>30</v>
      </c>
      <c r="B66" s="108" t="s">
        <v>4280</v>
      </c>
      <c r="C66" s="127" t="s">
        <v>4281</v>
      </c>
      <c r="D66" s="309">
        <v>4765516</v>
      </c>
      <c r="E66" s="309" t="s">
        <v>159</v>
      </c>
      <c r="F66" s="309" t="s">
        <v>32</v>
      </c>
      <c r="G66" s="309" t="s">
        <v>3887</v>
      </c>
      <c r="H66" s="309" t="str">
        <f>IFERROR(VLOOKUP(G66,'Cadastro de assessores'!A:B,2,FALSE),"Não Cadastrado")</f>
        <v>14574</v>
      </c>
      <c r="I66" s="309"/>
      <c r="J66" s="26" t="s">
        <v>161</v>
      </c>
      <c r="K66" s="309" t="s">
        <v>4052</v>
      </c>
      <c r="L66" s="405">
        <v>44228</v>
      </c>
      <c r="M66" s="405">
        <v>44228</v>
      </c>
      <c r="N66" s="405">
        <v>44418</v>
      </c>
      <c r="O66" s="309" t="s">
        <v>4047</v>
      </c>
      <c r="P66" s="406">
        <v>0.02</v>
      </c>
      <c r="Q66" s="439" t="s">
        <v>4282</v>
      </c>
      <c r="R66" s="436"/>
      <c r="S66" s="309" t="str">
        <f t="shared" si="7"/>
        <v>Não Qualificado</v>
      </c>
      <c r="T66" s="309" t="s">
        <v>163</v>
      </c>
      <c r="U66" s="309" t="s">
        <v>4070</v>
      </c>
      <c r="V66" s="309" t="s">
        <v>32</v>
      </c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356"/>
      <c r="AL66" s="356"/>
      <c r="AM66" s="356">
        <v>98127.3</v>
      </c>
      <c r="AN66" s="356">
        <v>98424.99</v>
      </c>
      <c r="AO66" s="356">
        <v>102944.08</v>
      </c>
      <c r="AP66" s="356">
        <v>103795.79</v>
      </c>
      <c r="AQ66" s="356">
        <v>103154.55</v>
      </c>
      <c r="AR66" s="356">
        <v>868.66</v>
      </c>
      <c r="AS66" s="356">
        <v>531.53</v>
      </c>
      <c r="AT66" s="356">
        <v>434.96</v>
      </c>
      <c r="AU66" s="356"/>
      <c r="AV66" s="356"/>
      <c r="AW66" s="356"/>
      <c r="AX66" s="356"/>
      <c r="AY66" s="356"/>
      <c r="AZ66" s="356"/>
      <c r="BA66" s="356">
        <v>0</v>
      </c>
      <c r="BB66" s="356">
        <v>0</v>
      </c>
      <c r="BC66" s="356">
        <v>134083.35</v>
      </c>
      <c r="BD66" s="356" t="s">
        <v>3167</v>
      </c>
      <c r="BE66" s="356" t="s">
        <v>3167</v>
      </c>
      <c r="BF66" s="356">
        <v>0</v>
      </c>
      <c r="BG66" s="356">
        <v>0</v>
      </c>
      <c r="BH66" s="356">
        <v>0</v>
      </c>
      <c r="BI66" s="356">
        <v>0</v>
      </c>
      <c r="BJ66" s="356">
        <v>0</v>
      </c>
      <c r="BK66" s="356">
        <v>0</v>
      </c>
      <c r="BL66" s="356">
        <v>0</v>
      </c>
      <c r="BM66" s="356">
        <v>0</v>
      </c>
      <c r="BN66" s="356">
        <v>0</v>
      </c>
      <c r="BO66" s="356">
        <v>0</v>
      </c>
      <c r="BP66" s="356">
        <v>0</v>
      </c>
      <c r="BQ66" s="356">
        <v>0</v>
      </c>
      <c r="BR66" s="356">
        <v>0</v>
      </c>
      <c r="BS66" s="115" t="s">
        <v>4057</v>
      </c>
      <c r="BT66" s="115"/>
    </row>
    <row r="67" spans="1:72" ht="15.75" customHeight="1">
      <c r="A67" s="127" t="s">
        <v>30</v>
      </c>
      <c r="B67" s="108" t="s">
        <v>4283</v>
      </c>
      <c r="C67" s="408" t="s">
        <v>4284</v>
      </c>
      <c r="D67" s="451">
        <v>7119368</v>
      </c>
      <c r="E67" s="309" t="s">
        <v>18</v>
      </c>
      <c r="F67" s="309" t="s">
        <v>42</v>
      </c>
      <c r="G67" s="316" t="s">
        <v>52</v>
      </c>
      <c r="H67" s="309" t="str">
        <f>IFERROR(VLOOKUP(G67,'Cadastro de assessores'!A:B,2,FALSE),"Não Cadastrado")</f>
        <v>18890</v>
      </c>
      <c r="I67" s="309"/>
      <c r="J67" s="26" t="s">
        <v>161</v>
      </c>
      <c r="K67" s="309" t="s">
        <v>4052</v>
      </c>
      <c r="L67" s="438">
        <v>44523</v>
      </c>
      <c r="M67" s="438">
        <v>44523</v>
      </c>
      <c r="N67" s="409">
        <v>44700</v>
      </c>
      <c r="O67" s="316" t="s">
        <v>4061</v>
      </c>
      <c r="P67" s="406">
        <v>7.0000000000000001E-3</v>
      </c>
      <c r="Q67" s="176" t="s">
        <v>4229</v>
      </c>
      <c r="R67" s="436"/>
      <c r="S67" s="309" t="str">
        <f t="shared" si="7"/>
        <v>Não Qualificado</v>
      </c>
      <c r="T67" s="309" t="s">
        <v>163</v>
      </c>
      <c r="U67" s="309" t="s">
        <v>4226</v>
      </c>
      <c r="V67" s="309" t="s">
        <v>42</v>
      </c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356"/>
      <c r="AK67" s="356"/>
      <c r="AL67" s="356"/>
      <c r="AM67" s="356"/>
      <c r="AN67" s="356"/>
      <c r="AO67" s="356"/>
      <c r="AP67" s="356"/>
      <c r="AQ67" s="356"/>
      <c r="AR67" s="356"/>
      <c r="AS67" s="356"/>
      <c r="AT67" s="356"/>
      <c r="AU67" s="356"/>
      <c r="AV67" s="356"/>
      <c r="AW67" s="437"/>
      <c r="AX67" s="356"/>
      <c r="AY67" s="356">
        <v>119386.22</v>
      </c>
      <c r="AZ67" s="356">
        <v>121994.07</v>
      </c>
      <c r="BA67" s="356">
        <v>122849.52</v>
      </c>
      <c r="BB67" s="356">
        <v>0</v>
      </c>
      <c r="BC67" s="356">
        <v>46556.07</v>
      </c>
      <c r="BD67" s="356" t="s">
        <v>3167</v>
      </c>
      <c r="BE67" s="356" t="s">
        <v>3167</v>
      </c>
      <c r="BF67" s="356">
        <v>0</v>
      </c>
      <c r="BG67" s="356">
        <v>0</v>
      </c>
      <c r="BH67" s="356">
        <v>0</v>
      </c>
      <c r="BI67" s="356">
        <v>0</v>
      </c>
      <c r="BJ67" s="356">
        <v>0</v>
      </c>
      <c r="BK67" s="356">
        <v>0</v>
      </c>
      <c r="BL67" s="356">
        <v>0</v>
      </c>
      <c r="BM67" s="356">
        <v>0</v>
      </c>
      <c r="BN67" s="356">
        <v>0</v>
      </c>
      <c r="BO67" s="356">
        <v>0</v>
      </c>
      <c r="BP67" s="356">
        <v>0</v>
      </c>
      <c r="BQ67" s="356">
        <v>0</v>
      </c>
      <c r="BR67" s="356">
        <v>0</v>
      </c>
      <c r="BS67" s="115" t="s">
        <v>4057</v>
      </c>
      <c r="BT67" s="115"/>
    </row>
    <row r="68" spans="1:72" ht="15.75" customHeight="1">
      <c r="A68" s="127" t="s">
        <v>30</v>
      </c>
      <c r="B68" s="108" t="s">
        <v>4283</v>
      </c>
      <c r="C68" s="408" t="s">
        <v>4284</v>
      </c>
      <c r="D68" s="316">
        <v>7207902</v>
      </c>
      <c r="E68" s="309" t="s">
        <v>18</v>
      </c>
      <c r="F68" s="309" t="s">
        <v>42</v>
      </c>
      <c r="G68" s="316" t="s">
        <v>52</v>
      </c>
      <c r="H68" s="309" t="str">
        <f>IFERROR(VLOOKUP(G68,'Cadastro de assessores'!A:B,2,FALSE),"Não Cadastrado")</f>
        <v>18890</v>
      </c>
      <c r="I68" s="309"/>
      <c r="J68" s="26" t="s">
        <v>161</v>
      </c>
      <c r="K68" s="309" t="s">
        <v>4052</v>
      </c>
      <c r="L68" s="438">
        <v>44523</v>
      </c>
      <c r="M68" s="438">
        <v>44523</v>
      </c>
      <c r="N68" s="409">
        <v>44700</v>
      </c>
      <c r="O68" s="316" t="s">
        <v>4061</v>
      </c>
      <c r="P68" s="406">
        <v>7.0000000000000001E-3</v>
      </c>
      <c r="Q68" s="176" t="s">
        <v>4229</v>
      </c>
      <c r="R68" s="436"/>
      <c r="S68" s="309" t="str">
        <f t="shared" si="7"/>
        <v>Não Qualificado</v>
      </c>
      <c r="T68" s="309" t="s">
        <v>163</v>
      </c>
      <c r="U68" s="309" t="s">
        <v>4226</v>
      </c>
      <c r="V68" s="309" t="s">
        <v>42</v>
      </c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356"/>
      <c r="AK68" s="356"/>
      <c r="AL68" s="356"/>
      <c r="AM68" s="356"/>
      <c r="AN68" s="356"/>
      <c r="AO68" s="356"/>
      <c r="AP68" s="356"/>
      <c r="AQ68" s="356"/>
      <c r="AR68" s="356"/>
      <c r="AS68" s="356"/>
      <c r="AT68" s="356"/>
      <c r="AU68" s="356"/>
      <c r="AV68" s="356"/>
      <c r="AW68" s="437"/>
      <c r="AX68" s="356"/>
      <c r="AY68" s="356">
        <v>74609.09</v>
      </c>
      <c r="AZ68" s="356">
        <v>77633.97</v>
      </c>
      <c r="BA68" s="356">
        <v>78152.13</v>
      </c>
      <c r="BB68" s="356">
        <v>272.27</v>
      </c>
      <c r="BC68" s="356">
        <v>172455.66</v>
      </c>
      <c r="BD68" s="356" t="s">
        <v>3167</v>
      </c>
      <c r="BE68" s="356" t="s">
        <v>3167</v>
      </c>
      <c r="BF68" s="356">
        <v>0</v>
      </c>
      <c r="BG68" s="356">
        <v>0</v>
      </c>
      <c r="BH68" s="356">
        <v>0</v>
      </c>
      <c r="BI68" s="356">
        <v>0</v>
      </c>
      <c r="BJ68" s="356">
        <v>0</v>
      </c>
      <c r="BK68" s="356">
        <v>0</v>
      </c>
      <c r="BL68" s="356">
        <v>0</v>
      </c>
      <c r="BM68" s="356">
        <v>0</v>
      </c>
      <c r="BN68" s="356">
        <v>0</v>
      </c>
      <c r="BO68" s="356">
        <v>0</v>
      </c>
      <c r="BP68" s="356">
        <v>0</v>
      </c>
      <c r="BQ68" s="356">
        <v>0</v>
      </c>
      <c r="BR68" s="356">
        <v>0</v>
      </c>
      <c r="BS68" s="115" t="s">
        <v>4057</v>
      </c>
      <c r="BT68" s="115"/>
    </row>
    <row r="69" spans="1:72" ht="15.75" customHeight="1">
      <c r="A69" s="127" t="s">
        <v>30</v>
      </c>
      <c r="B69" s="108" t="s">
        <v>644</v>
      </c>
      <c r="C69" s="452" t="s">
        <v>4285</v>
      </c>
      <c r="D69" s="453">
        <v>3286506</v>
      </c>
      <c r="E69" s="309" t="s">
        <v>18</v>
      </c>
      <c r="F69" s="309" t="s">
        <v>32</v>
      </c>
      <c r="G69" s="309" t="s">
        <v>409</v>
      </c>
      <c r="H69" s="309"/>
      <c r="I69" s="309"/>
      <c r="J69" s="26" t="s">
        <v>4046</v>
      </c>
      <c r="K69" s="309"/>
      <c r="L69" s="438"/>
      <c r="M69" s="438">
        <v>44932</v>
      </c>
      <c r="N69" s="405"/>
      <c r="O69" s="309" t="s">
        <v>4053</v>
      </c>
      <c r="P69" s="406">
        <v>0.01</v>
      </c>
      <c r="Q69" s="454" t="s">
        <v>4286</v>
      </c>
      <c r="R69" s="436"/>
      <c r="S69" s="309"/>
      <c r="T69" s="309"/>
      <c r="U69" s="309"/>
      <c r="V69" s="309" t="s">
        <v>32</v>
      </c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356"/>
      <c r="AL69" s="356"/>
      <c r="AM69" s="356"/>
      <c r="AN69" s="356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>
        <v>0</v>
      </c>
      <c r="BK69" s="356">
        <v>106829.09</v>
      </c>
      <c r="BL69" s="356">
        <v>101264.3</v>
      </c>
      <c r="BM69" s="356">
        <v>83344.02</v>
      </c>
      <c r="BN69" s="356">
        <v>3594.64</v>
      </c>
      <c r="BO69" s="356">
        <v>3625.08</v>
      </c>
      <c r="BP69" s="356">
        <v>0</v>
      </c>
      <c r="BQ69" s="356">
        <v>0</v>
      </c>
      <c r="BR69" s="356">
        <v>0</v>
      </c>
      <c r="BS69" s="115">
        <v>0</v>
      </c>
      <c r="BT69" s="115"/>
    </row>
    <row r="70" spans="1:72" ht="15.75" customHeight="1">
      <c r="A70" s="127" t="s">
        <v>30</v>
      </c>
      <c r="B70" s="108" t="s">
        <v>647</v>
      </c>
      <c r="C70" s="127" t="s">
        <v>4287</v>
      </c>
      <c r="D70" s="108">
        <v>3360893</v>
      </c>
      <c r="E70" s="310" t="s">
        <v>18</v>
      </c>
      <c r="F70" s="310" t="s">
        <v>42</v>
      </c>
      <c r="G70" s="310" t="s">
        <v>90</v>
      </c>
      <c r="H70" s="310">
        <f>IFERROR(VLOOKUP(G70,'Cadastro de assessores'!A:B,2,FALSE),"Não Cadastrado")</f>
        <v>12331</v>
      </c>
      <c r="I70" s="310"/>
      <c r="J70" s="26" t="s">
        <v>4046</v>
      </c>
      <c r="K70" s="310" t="s">
        <v>170</v>
      </c>
      <c r="L70" s="434">
        <v>44733</v>
      </c>
      <c r="M70" s="434">
        <v>44759</v>
      </c>
      <c r="N70" s="309"/>
      <c r="O70" s="309" t="s">
        <v>4061</v>
      </c>
      <c r="P70" s="406">
        <v>7.0000000000000001E-3</v>
      </c>
      <c r="Q70" s="439"/>
      <c r="R70" s="436"/>
      <c r="S70" s="309"/>
      <c r="T70" s="309" t="s">
        <v>163</v>
      </c>
      <c r="U70" s="309" t="s">
        <v>4100</v>
      </c>
      <c r="V70" s="309" t="s">
        <v>42</v>
      </c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356"/>
      <c r="AL70" s="356"/>
      <c r="AM70" s="356"/>
      <c r="AN70" s="356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>
        <v>69567.89</v>
      </c>
      <c r="BG70" s="356">
        <v>76389.156090000004</v>
      </c>
      <c r="BH70" s="356">
        <v>80467.679999999993</v>
      </c>
      <c r="BI70" s="356">
        <v>87107.35</v>
      </c>
      <c r="BJ70" s="356">
        <v>87722.75</v>
      </c>
      <c r="BK70" s="356">
        <v>82402.94</v>
      </c>
      <c r="BL70" s="356">
        <v>83051.86</v>
      </c>
      <c r="BM70" s="356">
        <v>83632.160000000003</v>
      </c>
      <c r="BN70" s="356">
        <v>84591.28</v>
      </c>
      <c r="BO70" s="356">
        <v>85447.09</v>
      </c>
      <c r="BP70" s="356">
        <v>86535.32</v>
      </c>
      <c r="BQ70" s="356">
        <v>0</v>
      </c>
      <c r="BR70" s="356">
        <v>0</v>
      </c>
      <c r="BS70" s="115">
        <v>0</v>
      </c>
      <c r="BT70" s="115"/>
    </row>
    <row r="71" spans="1:72" ht="15.75" customHeight="1">
      <c r="A71" s="127" t="s">
        <v>30</v>
      </c>
      <c r="B71" s="108" t="s">
        <v>4288</v>
      </c>
      <c r="C71" s="127" t="s">
        <v>4289</v>
      </c>
      <c r="D71" s="323">
        <v>4618682</v>
      </c>
      <c r="E71" s="309" t="s">
        <v>159</v>
      </c>
      <c r="F71" s="309" t="s">
        <v>32</v>
      </c>
      <c r="G71" s="309" t="s">
        <v>3887</v>
      </c>
      <c r="H71" s="309" t="str">
        <f>IFERROR(VLOOKUP(G71,'Cadastro de assessores'!A:B,2,FALSE),"Não Cadastrado")</f>
        <v>14574</v>
      </c>
      <c r="I71" s="309"/>
      <c r="J71" s="26" t="s">
        <v>161</v>
      </c>
      <c r="K71" s="309" t="s">
        <v>4052</v>
      </c>
      <c r="L71" s="438">
        <v>44160</v>
      </c>
      <c r="M71" s="438">
        <v>44160</v>
      </c>
      <c r="N71" s="405">
        <v>44806</v>
      </c>
      <c r="O71" s="309" t="s">
        <v>4053</v>
      </c>
      <c r="P71" s="406">
        <v>1.4999999999999999E-2</v>
      </c>
      <c r="Q71" s="439"/>
      <c r="R71" s="436"/>
      <c r="S71" s="309" t="str">
        <f t="shared" ref="S71:S79" si="8">IF(BC71&lt;=0,"",IF(BC71&lt;=1000000,"Não Qualificado",IF(AND(BC71&gt;1000000,BC71&lt;=10000000),"Qualificado","Profissional")))</f>
        <v>Não Qualificado</v>
      </c>
      <c r="T71" s="309" t="s">
        <v>163</v>
      </c>
      <c r="U71" s="309" t="s">
        <v>4082</v>
      </c>
      <c r="V71" s="309" t="s">
        <v>32</v>
      </c>
      <c r="W71" s="437" t="s">
        <v>4056</v>
      </c>
      <c r="X71" s="437" t="s">
        <v>4056</v>
      </c>
      <c r="Y71" s="437" t="s">
        <v>4056</v>
      </c>
      <c r="Z71" s="437" t="s">
        <v>4056</v>
      </c>
      <c r="AA71" s="437" t="s">
        <v>4056</v>
      </c>
      <c r="AB71" s="437" t="s">
        <v>4056</v>
      </c>
      <c r="AC71" s="437" t="s">
        <v>4056</v>
      </c>
      <c r="AD71" s="437" t="s">
        <v>4056</v>
      </c>
      <c r="AE71" s="437" t="s">
        <v>4056</v>
      </c>
      <c r="AF71" s="437" t="s">
        <v>4056</v>
      </c>
      <c r="AG71" s="437" t="s">
        <v>4056</v>
      </c>
      <c r="AH71" s="437" t="s">
        <v>4056</v>
      </c>
      <c r="AI71" s="437" t="s">
        <v>4056</v>
      </c>
      <c r="AJ71" s="437" t="s">
        <v>4290</v>
      </c>
      <c r="AK71" s="356">
        <v>115814.84</v>
      </c>
      <c r="AL71" s="356">
        <v>149621.17000000001</v>
      </c>
      <c r="AM71" s="356">
        <v>144150.85999999999</v>
      </c>
      <c r="AN71" s="356">
        <v>143839.42000000001</v>
      </c>
      <c r="AO71" s="356">
        <v>148122.38</v>
      </c>
      <c r="AP71" s="356">
        <v>149009.20000000001</v>
      </c>
      <c r="AQ71" s="356">
        <v>148407.48000000001</v>
      </c>
      <c r="AR71" s="356">
        <v>67030.8</v>
      </c>
      <c r="AS71" s="356">
        <v>65661.039999999994</v>
      </c>
      <c r="AT71" s="356">
        <v>62432.45</v>
      </c>
      <c r="AU71" s="356">
        <v>61254.400000000001</v>
      </c>
      <c r="AV71" s="356">
        <v>58096.959999999999</v>
      </c>
      <c r="AW71" s="356">
        <v>54197.71</v>
      </c>
      <c r="AX71" s="356">
        <v>53767.21</v>
      </c>
      <c r="AY71" s="356">
        <v>54599.46</v>
      </c>
      <c r="AZ71" s="356">
        <v>57403.82</v>
      </c>
      <c r="BA71" s="356">
        <v>58167.9</v>
      </c>
      <c r="BB71" s="356">
        <v>61253.19</v>
      </c>
      <c r="BC71" s="356">
        <v>153049.60000000001</v>
      </c>
      <c r="BD71" s="356">
        <v>39905.31</v>
      </c>
      <c r="BE71" s="356">
        <v>39922.93</v>
      </c>
      <c r="BF71" s="356">
        <v>40534.68</v>
      </c>
      <c r="BG71" s="356">
        <v>40859.343269999998</v>
      </c>
      <c r="BH71" s="356">
        <v>0</v>
      </c>
      <c r="BI71" s="356">
        <v>0</v>
      </c>
      <c r="BJ71" s="356">
        <v>0</v>
      </c>
      <c r="BK71" s="356">
        <v>0</v>
      </c>
      <c r="BL71" s="356">
        <v>0</v>
      </c>
      <c r="BM71" s="356">
        <v>0</v>
      </c>
      <c r="BN71" s="356">
        <v>0</v>
      </c>
      <c r="BO71" s="356">
        <v>0</v>
      </c>
      <c r="BP71" s="356">
        <v>0</v>
      </c>
      <c r="BQ71" s="356">
        <v>0</v>
      </c>
      <c r="BR71" s="356">
        <v>0</v>
      </c>
      <c r="BS71" s="115" t="s">
        <v>4057</v>
      </c>
      <c r="BT71" s="115"/>
    </row>
    <row r="72" spans="1:72" ht="15.75" customHeight="1">
      <c r="A72" s="127" t="s">
        <v>30</v>
      </c>
      <c r="B72" s="108" t="s">
        <v>4291</v>
      </c>
      <c r="C72" s="127" t="s">
        <v>4292</v>
      </c>
      <c r="D72" s="310">
        <v>4805165</v>
      </c>
      <c r="E72" s="310" t="s">
        <v>3158</v>
      </c>
      <c r="F72" s="310" t="s">
        <v>32</v>
      </c>
      <c r="G72" s="310" t="s">
        <v>3158</v>
      </c>
      <c r="H72" s="310" t="str">
        <f>IFERROR(VLOOKUP(G72,'Cadastro de assessores'!A:B,2,FALSE),"Não Cadastrado")</f>
        <v>18986</v>
      </c>
      <c r="I72" s="310"/>
      <c r="J72" s="26" t="s">
        <v>170</v>
      </c>
      <c r="K72" s="310" t="s">
        <v>170</v>
      </c>
      <c r="L72" s="434">
        <v>44235</v>
      </c>
      <c r="M72" s="434">
        <v>44235</v>
      </c>
      <c r="N72" s="309"/>
      <c r="O72" s="309" t="s">
        <v>4053</v>
      </c>
      <c r="P72" s="406">
        <v>1.4999999999999999E-2</v>
      </c>
      <c r="Q72" s="439" t="s">
        <v>1307</v>
      </c>
      <c r="R72" s="436" t="s">
        <v>4293</v>
      </c>
      <c r="S72" s="309" t="str">
        <f t="shared" si="8"/>
        <v/>
      </c>
      <c r="T72" s="309" t="s">
        <v>163</v>
      </c>
      <c r="U72" s="309" t="s">
        <v>4055</v>
      </c>
      <c r="V72" s="309" t="s">
        <v>32</v>
      </c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356"/>
      <c r="AL72" s="356"/>
      <c r="AM72" s="356">
        <v>260900.44</v>
      </c>
      <c r="AN72" s="356">
        <v>489404.89</v>
      </c>
      <c r="AO72" s="356">
        <v>506667.73</v>
      </c>
      <c r="AP72" s="356">
        <v>509943.14</v>
      </c>
      <c r="AQ72" s="356">
        <v>507853.69</v>
      </c>
      <c r="AR72" s="356">
        <v>520688.31</v>
      </c>
      <c r="AS72" s="356">
        <v>516785.94</v>
      </c>
      <c r="AT72" s="356">
        <v>506566.99</v>
      </c>
      <c r="AU72" s="356">
        <v>348723.63</v>
      </c>
      <c r="AV72" s="356">
        <v>343566.64</v>
      </c>
      <c r="AW72" s="356">
        <v>335772.66</v>
      </c>
      <c r="AX72" s="356">
        <v>336100.48</v>
      </c>
      <c r="AY72" s="356">
        <v>136682.1</v>
      </c>
      <c r="AZ72" s="356">
        <v>142897.65</v>
      </c>
      <c r="BA72" s="356">
        <v>144696.78</v>
      </c>
      <c r="BB72" s="356">
        <v>152218.68</v>
      </c>
      <c r="BC72" s="356">
        <v>-254.98</v>
      </c>
      <c r="BD72" s="356">
        <v>147952.76999999999</v>
      </c>
      <c r="BE72" s="356">
        <v>146014.16</v>
      </c>
      <c r="BF72" s="356">
        <v>1935.9</v>
      </c>
      <c r="BG72" s="356">
        <v>2069.36</v>
      </c>
      <c r="BH72" s="356">
        <v>2082.4</v>
      </c>
      <c r="BI72" s="356">
        <v>2096.3200000000002</v>
      </c>
      <c r="BJ72" s="356">
        <v>2110.08</v>
      </c>
      <c r="BK72" s="356">
        <v>2122.66</v>
      </c>
      <c r="BL72" s="356">
        <v>2451.1799999999998</v>
      </c>
      <c r="BM72" s="356">
        <v>2463.88</v>
      </c>
      <c r="BN72" s="356">
        <v>2481.85</v>
      </c>
      <c r="BO72" s="356">
        <v>2502.15</v>
      </c>
      <c r="BP72" s="356">
        <v>2501.39</v>
      </c>
      <c r="BQ72" s="356">
        <v>2517.66</v>
      </c>
      <c r="BR72" s="356">
        <v>2541.29</v>
      </c>
      <c r="BS72" s="115">
        <v>2582.0100000000002</v>
      </c>
      <c r="BT72" s="115"/>
    </row>
    <row r="73" spans="1:72" ht="15.75" customHeight="1">
      <c r="A73" s="127" t="s">
        <v>30</v>
      </c>
      <c r="B73" s="108" t="s">
        <v>656</v>
      </c>
      <c r="C73" s="408" t="s">
        <v>4294</v>
      </c>
      <c r="D73" s="310">
        <v>6480340</v>
      </c>
      <c r="E73" s="310" t="s">
        <v>18</v>
      </c>
      <c r="F73" s="310" t="s">
        <v>42</v>
      </c>
      <c r="G73" s="445" t="s">
        <v>48</v>
      </c>
      <c r="H73" s="445" t="str">
        <f>IFERROR(VLOOKUP(G73,'Cadastro de assessores'!A:B,2,FALSE),"Não Cadastrado")</f>
        <v>18009</v>
      </c>
      <c r="I73" s="445"/>
      <c r="J73" s="26" t="s">
        <v>4046</v>
      </c>
      <c r="K73" s="310" t="s">
        <v>170</v>
      </c>
      <c r="L73" s="434">
        <v>44439</v>
      </c>
      <c r="M73" s="434">
        <v>44447</v>
      </c>
      <c r="N73" s="445"/>
      <c r="O73" s="445" t="s">
        <v>4064</v>
      </c>
      <c r="P73" s="406">
        <v>1.2E-2</v>
      </c>
      <c r="Q73" s="176"/>
      <c r="R73" s="436"/>
      <c r="S73" s="309" t="str">
        <f t="shared" si="8"/>
        <v>Não Qualificado</v>
      </c>
      <c r="T73" s="309" t="s">
        <v>163</v>
      </c>
      <c r="U73" s="309" t="s">
        <v>4226</v>
      </c>
      <c r="V73" s="316" t="s">
        <v>42</v>
      </c>
      <c r="W73" s="367"/>
      <c r="X73" s="367"/>
      <c r="Y73" s="367"/>
      <c r="Z73" s="367"/>
      <c r="AA73" s="367"/>
      <c r="AB73" s="367"/>
      <c r="AC73" s="367"/>
      <c r="AD73" s="367"/>
      <c r="AE73" s="367"/>
      <c r="AF73" s="367"/>
      <c r="AG73" s="367"/>
      <c r="AH73" s="437"/>
      <c r="AI73" s="437"/>
      <c r="AJ73" s="356"/>
      <c r="AK73" s="356"/>
      <c r="AL73" s="356"/>
      <c r="AM73" s="356"/>
      <c r="AN73" s="356"/>
      <c r="AO73" s="356"/>
      <c r="AP73" s="356"/>
      <c r="AQ73" s="356"/>
      <c r="AR73" s="356"/>
      <c r="AS73" s="450"/>
      <c r="AT73" s="357"/>
      <c r="AU73" s="357"/>
      <c r="AV73" s="356">
        <v>300221.63</v>
      </c>
      <c r="AW73" s="356">
        <v>296887.28999999998</v>
      </c>
      <c r="AX73" s="356">
        <v>298045.15000000002</v>
      </c>
      <c r="AY73" s="356">
        <v>300745.55</v>
      </c>
      <c r="AZ73" s="356">
        <v>305448.12</v>
      </c>
      <c r="BA73" s="356">
        <v>307697.7</v>
      </c>
      <c r="BB73" s="356">
        <v>313605.84000000003</v>
      </c>
      <c r="BC73" s="356">
        <v>804678.88</v>
      </c>
      <c r="BD73" s="356">
        <v>314546.34000000003</v>
      </c>
      <c r="BE73" s="356">
        <v>315227.88</v>
      </c>
      <c r="BF73" s="356">
        <v>318648.90000000002</v>
      </c>
      <c r="BG73" s="356">
        <v>320787.91869999998</v>
      </c>
      <c r="BH73" s="356">
        <v>322650.32</v>
      </c>
      <c r="BI73" s="356">
        <v>328211.5</v>
      </c>
      <c r="BJ73" s="356">
        <v>328810.21999999997</v>
      </c>
      <c r="BK73" s="356">
        <v>331150.08000000002</v>
      </c>
      <c r="BL73" s="356">
        <v>5.47</v>
      </c>
      <c r="BM73" s="356">
        <v>18.739999999999998</v>
      </c>
      <c r="BN73" s="356">
        <v>18.75</v>
      </c>
      <c r="BO73" s="356">
        <v>18.75</v>
      </c>
      <c r="BP73" s="356">
        <v>18.75</v>
      </c>
      <c r="BQ73" s="356">
        <v>18.75</v>
      </c>
      <c r="BR73" s="356">
        <v>18.75</v>
      </c>
      <c r="BS73" s="115">
        <v>0</v>
      </c>
      <c r="BT73" s="115"/>
    </row>
    <row r="74" spans="1:72" ht="15.75" customHeight="1">
      <c r="A74" s="127" t="s">
        <v>30</v>
      </c>
      <c r="B74" s="108" t="s">
        <v>3277</v>
      </c>
      <c r="C74" s="127" t="s">
        <v>3275</v>
      </c>
      <c r="D74" s="309">
        <v>260123</v>
      </c>
      <c r="E74" s="310" t="s">
        <v>3224</v>
      </c>
      <c r="F74" s="310" t="s">
        <v>32</v>
      </c>
      <c r="G74" s="310" t="s">
        <v>3224</v>
      </c>
      <c r="H74" s="310" t="str">
        <f>IFERROR(VLOOKUP(G74,'Cadastro de assessores'!A:B,2,FALSE),"Não Cadastrado")</f>
        <v>22400</v>
      </c>
      <c r="I74" s="310"/>
      <c r="J74" s="26" t="s">
        <v>4046</v>
      </c>
      <c r="K74" s="309" t="s">
        <v>179</v>
      </c>
      <c r="L74" s="309" t="s">
        <v>3378</v>
      </c>
      <c r="M74" s="455" t="s">
        <v>3891</v>
      </c>
      <c r="N74" s="309"/>
      <c r="O74" s="309" t="s">
        <v>4278</v>
      </c>
      <c r="P74" s="406">
        <v>2.5000000000000001E-2</v>
      </c>
      <c r="Q74" s="439"/>
      <c r="R74" s="436"/>
      <c r="S74" s="309" t="str">
        <f t="shared" si="8"/>
        <v>Não Qualificado</v>
      </c>
      <c r="T74" s="309" t="s">
        <v>163</v>
      </c>
      <c r="U74" s="309" t="s">
        <v>4055</v>
      </c>
      <c r="V74" s="309" t="s">
        <v>32</v>
      </c>
      <c r="W74" s="437" t="s">
        <v>4056</v>
      </c>
      <c r="X74" s="437" t="s">
        <v>4056</v>
      </c>
      <c r="Y74" s="437" t="s">
        <v>4056</v>
      </c>
      <c r="Z74" s="437" t="s">
        <v>4056</v>
      </c>
      <c r="AA74" s="437" t="s">
        <v>4056</v>
      </c>
      <c r="AB74" s="437" t="s">
        <v>4056</v>
      </c>
      <c r="AC74" s="437" t="s">
        <v>4056</v>
      </c>
      <c r="AD74" s="437" t="s">
        <v>4056</v>
      </c>
      <c r="AE74" s="437" t="s">
        <v>4056</v>
      </c>
      <c r="AF74" s="437" t="s">
        <v>4056</v>
      </c>
      <c r="AG74" s="437" t="s">
        <v>4056</v>
      </c>
      <c r="AH74" s="437"/>
      <c r="AI74" s="437" t="s">
        <v>4056</v>
      </c>
      <c r="AJ74" s="437" t="s">
        <v>4056</v>
      </c>
      <c r="AK74" s="356" t="s">
        <v>3378</v>
      </c>
      <c r="AL74" s="356"/>
      <c r="AM74" s="356" t="s">
        <v>3378</v>
      </c>
      <c r="AN74" s="356" t="s">
        <v>3378</v>
      </c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>
        <v>0</v>
      </c>
      <c r="BB74" s="356">
        <v>0</v>
      </c>
      <c r="BC74" s="356">
        <v>191727.95</v>
      </c>
      <c r="BD74" s="356" t="s">
        <v>3167</v>
      </c>
      <c r="BE74" s="356" t="s">
        <v>3167</v>
      </c>
      <c r="BF74" s="356">
        <v>0</v>
      </c>
      <c r="BG74" s="356">
        <v>0</v>
      </c>
      <c r="BH74" s="356">
        <v>0</v>
      </c>
      <c r="BI74" s="356">
        <v>0</v>
      </c>
      <c r="BJ74" s="356">
        <v>0</v>
      </c>
      <c r="BK74" s="356">
        <v>0</v>
      </c>
      <c r="BL74" s="356">
        <v>0</v>
      </c>
      <c r="BM74" s="356">
        <v>0</v>
      </c>
      <c r="BN74" s="356">
        <v>0</v>
      </c>
      <c r="BO74" s="356">
        <v>0</v>
      </c>
      <c r="BP74" s="356">
        <v>0</v>
      </c>
      <c r="BQ74" s="356">
        <v>0</v>
      </c>
      <c r="BR74" s="356">
        <v>0</v>
      </c>
      <c r="BS74" s="115">
        <v>0</v>
      </c>
      <c r="BT74" s="115"/>
    </row>
    <row r="75" spans="1:72" ht="15.75" customHeight="1">
      <c r="A75" s="127" t="s">
        <v>30</v>
      </c>
      <c r="B75" s="108" t="s">
        <v>4295</v>
      </c>
      <c r="C75" s="127" t="s">
        <v>4296</v>
      </c>
      <c r="D75" s="309">
        <v>4522420</v>
      </c>
      <c r="E75" s="309" t="s">
        <v>18</v>
      </c>
      <c r="F75" s="309" t="s">
        <v>32</v>
      </c>
      <c r="G75" s="309" t="s">
        <v>4051</v>
      </c>
      <c r="H75" s="309" t="str">
        <f>IFERROR(VLOOKUP(G75,'Cadastro de assessores'!A:B,2,FALSE),"Não Cadastrado")</f>
        <v>17679</v>
      </c>
      <c r="I75" s="309"/>
      <c r="J75" s="26" t="s">
        <v>161</v>
      </c>
      <c r="K75" s="309" t="s">
        <v>4052</v>
      </c>
      <c r="L75" s="405">
        <v>44141</v>
      </c>
      <c r="M75" s="405">
        <v>44141</v>
      </c>
      <c r="N75" s="405">
        <v>44412</v>
      </c>
      <c r="O75" s="309" t="s">
        <v>4053</v>
      </c>
      <c r="P75" s="406">
        <v>1.4999999999999999E-2</v>
      </c>
      <c r="Q75" s="439" t="s">
        <v>4297</v>
      </c>
      <c r="R75" s="436"/>
      <c r="S75" s="309" t="str">
        <f t="shared" si="8"/>
        <v>Não Qualificado</v>
      </c>
      <c r="T75" s="309" t="s">
        <v>163</v>
      </c>
      <c r="U75" s="309" t="s">
        <v>4298</v>
      </c>
      <c r="V75" s="309" t="s">
        <v>69</v>
      </c>
      <c r="W75" s="437" t="s">
        <v>4056</v>
      </c>
      <c r="X75" s="437" t="s">
        <v>4056</v>
      </c>
      <c r="Y75" s="437" t="s">
        <v>4056</v>
      </c>
      <c r="Z75" s="437" t="s">
        <v>4056</v>
      </c>
      <c r="AA75" s="437" t="s">
        <v>4056</v>
      </c>
      <c r="AB75" s="437" t="s">
        <v>4056</v>
      </c>
      <c r="AC75" s="437" t="s">
        <v>4056</v>
      </c>
      <c r="AD75" s="437" t="s">
        <v>4056</v>
      </c>
      <c r="AE75" s="437" t="s">
        <v>4056</v>
      </c>
      <c r="AF75" s="437" t="s">
        <v>4056</v>
      </c>
      <c r="AG75" s="437" t="s">
        <v>4056</v>
      </c>
      <c r="AH75" s="437" t="s">
        <v>4056</v>
      </c>
      <c r="AI75" s="437" t="s">
        <v>4056</v>
      </c>
      <c r="AJ75" s="437" t="s">
        <v>4299</v>
      </c>
      <c r="AK75" s="356">
        <v>321829.32</v>
      </c>
      <c r="AL75" s="356">
        <v>317353.39</v>
      </c>
      <c r="AM75" s="356">
        <v>306672.86</v>
      </c>
      <c r="AN75" s="356">
        <v>306017.59999999998</v>
      </c>
      <c r="AO75" s="356">
        <v>316312.3</v>
      </c>
      <c r="AP75" s="356">
        <v>318269.03999999998</v>
      </c>
      <c r="AQ75" s="356">
        <v>316831.77</v>
      </c>
      <c r="AR75" s="356">
        <v>324552.59000000003</v>
      </c>
      <c r="AS75" s="356">
        <v>321897.48</v>
      </c>
      <c r="AT75" s="356">
        <v>315429.71000000002</v>
      </c>
      <c r="AU75" s="356"/>
      <c r="AV75" s="356"/>
      <c r="AW75" s="356"/>
      <c r="AX75" s="356"/>
      <c r="AY75" s="356"/>
      <c r="AZ75" s="356"/>
      <c r="BA75" s="356">
        <v>0</v>
      </c>
      <c r="BB75" s="356">
        <v>0</v>
      </c>
      <c r="BC75" s="356">
        <v>562933.26</v>
      </c>
      <c r="BD75" s="356" t="s">
        <v>3167</v>
      </c>
      <c r="BE75" s="356" t="s">
        <v>3167</v>
      </c>
      <c r="BF75" s="356">
        <v>0</v>
      </c>
      <c r="BG75" s="356">
        <v>0</v>
      </c>
      <c r="BH75" s="356">
        <v>0</v>
      </c>
      <c r="BI75" s="356">
        <v>0</v>
      </c>
      <c r="BJ75" s="356">
        <v>0</v>
      </c>
      <c r="BK75" s="356">
        <v>0</v>
      </c>
      <c r="BL75" s="356">
        <v>0</v>
      </c>
      <c r="BM75" s="356">
        <v>0</v>
      </c>
      <c r="BN75" s="356">
        <v>0</v>
      </c>
      <c r="BO75" s="356">
        <v>0</v>
      </c>
      <c r="BP75" s="356">
        <v>0</v>
      </c>
      <c r="BQ75" s="356">
        <v>0</v>
      </c>
      <c r="BR75" s="356">
        <v>0</v>
      </c>
      <c r="BS75" s="115" t="s">
        <v>4057</v>
      </c>
      <c r="BT75" s="115"/>
    </row>
    <row r="76" spans="1:72" ht="15.75" customHeight="1">
      <c r="A76" s="127" t="s">
        <v>30</v>
      </c>
      <c r="B76" s="108" t="s">
        <v>4300</v>
      </c>
      <c r="C76" s="408" t="s">
        <v>4301</v>
      </c>
      <c r="D76" s="316">
        <v>6592638</v>
      </c>
      <c r="E76" s="310" t="s">
        <v>18</v>
      </c>
      <c r="F76" s="310" t="s">
        <v>42</v>
      </c>
      <c r="G76" s="310" t="s">
        <v>48</v>
      </c>
      <c r="H76" s="310" t="str">
        <f>IFERROR(VLOOKUP(G76,'Cadastro de assessores'!A:B,2,FALSE),"Não Cadastrado")</f>
        <v>18009</v>
      </c>
      <c r="I76" s="310"/>
      <c r="J76" s="26" t="s">
        <v>170</v>
      </c>
      <c r="K76" s="310" t="s">
        <v>170</v>
      </c>
      <c r="L76" s="434">
        <v>44456</v>
      </c>
      <c r="M76" s="434">
        <v>44461</v>
      </c>
      <c r="N76" s="316"/>
      <c r="O76" s="316" t="s">
        <v>4053</v>
      </c>
      <c r="P76" s="406">
        <v>1.4999999999999999E-2</v>
      </c>
      <c r="Q76" s="176"/>
      <c r="R76" s="436"/>
      <c r="S76" s="309" t="str">
        <f t="shared" si="8"/>
        <v>Não Qualificado</v>
      </c>
      <c r="T76" s="309" t="s">
        <v>163</v>
      </c>
      <c r="U76" s="309" t="s">
        <v>4105</v>
      </c>
      <c r="V76" s="309" t="s">
        <v>230</v>
      </c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437"/>
      <c r="AH76" s="437"/>
      <c r="AI76" s="437"/>
      <c r="AJ76" s="356"/>
      <c r="AK76" s="356"/>
      <c r="AL76" s="356"/>
      <c r="AM76" s="356"/>
      <c r="AN76" s="356"/>
      <c r="AO76" s="356"/>
      <c r="AP76" s="356"/>
      <c r="AQ76" s="356"/>
      <c r="AR76" s="356"/>
      <c r="AS76" s="356"/>
      <c r="AT76" s="356"/>
      <c r="AU76" s="367"/>
      <c r="AV76" s="356"/>
      <c r="AW76" s="356">
        <v>48194.79</v>
      </c>
      <c r="AX76" s="356">
        <v>48234.73</v>
      </c>
      <c r="AY76" s="356">
        <v>48661.16</v>
      </c>
      <c r="AZ76" s="356">
        <v>50237.39</v>
      </c>
      <c r="BA76" s="356">
        <v>50600.33</v>
      </c>
      <c r="BB76" s="356">
        <v>72445.06</v>
      </c>
      <c r="BC76" s="356">
        <v>99.18</v>
      </c>
      <c r="BD76" s="356">
        <v>72112.210000000006</v>
      </c>
      <c r="BE76" s="356">
        <v>71909.08</v>
      </c>
      <c r="BF76" s="356">
        <v>73168.03</v>
      </c>
      <c r="BG76" s="356">
        <v>73727.202120000002</v>
      </c>
      <c r="BH76" s="356">
        <v>74142.64</v>
      </c>
      <c r="BI76" s="356">
        <v>76511.78</v>
      </c>
      <c r="BJ76" s="356">
        <v>76070.37</v>
      </c>
      <c r="BK76" s="356">
        <v>76690.179999999993</v>
      </c>
      <c r="BL76" s="356">
        <v>77459.83</v>
      </c>
      <c r="BM76" s="356">
        <v>78050.23</v>
      </c>
      <c r="BN76" s="356">
        <v>78502.98</v>
      </c>
      <c r="BO76" s="356">
        <v>79241.63</v>
      </c>
      <c r="BP76" s="356">
        <v>80135.929999999993</v>
      </c>
      <c r="BQ76" s="356">
        <v>80168.36</v>
      </c>
      <c r="BR76" s="356">
        <v>80748.179999999993</v>
      </c>
      <c r="BS76" s="115">
        <v>88224.19</v>
      </c>
      <c r="BT76" s="115"/>
    </row>
    <row r="77" spans="1:72" ht="15.75" customHeight="1">
      <c r="A77" s="127" t="s">
        <v>30</v>
      </c>
      <c r="B77" s="108" t="s">
        <v>4302</v>
      </c>
      <c r="C77" s="127" t="s">
        <v>4303</v>
      </c>
      <c r="D77" s="309">
        <v>4572882</v>
      </c>
      <c r="E77" s="309" t="s">
        <v>159</v>
      </c>
      <c r="F77" s="309" t="s">
        <v>32</v>
      </c>
      <c r="G77" s="309" t="s">
        <v>3887</v>
      </c>
      <c r="H77" s="309" t="str">
        <f>IFERROR(VLOOKUP(G77,'Cadastro de assessores'!A:B,2,FALSE),"Não Cadastrado")</f>
        <v>14574</v>
      </c>
      <c r="I77" s="309"/>
      <c r="J77" s="26" t="s">
        <v>161</v>
      </c>
      <c r="K77" s="309" t="s">
        <v>4052</v>
      </c>
      <c r="L77" s="438">
        <v>44165</v>
      </c>
      <c r="M77" s="438">
        <v>44165</v>
      </c>
      <c r="N77" s="405">
        <v>44295</v>
      </c>
      <c r="O77" s="309" t="s">
        <v>4053</v>
      </c>
      <c r="P77" s="406">
        <v>1.4999999999999999E-2</v>
      </c>
      <c r="Q77" s="439" t="s">
        <v>4304</v>
      </c>
      <c r="R77" s="436"/>
      <c r="S77" s="309" t="str">
        <f t="shared" si="8"/>
        <v/>
      </c>
      <c r="T77" s="309" t="s">
        <v>163</v>
      </c>
      <c r="U77" s="309" t="s">
        <v>4188</v>
      </c>
      <c r="V77" s="309" t="s">
        <v>32</v>
      </c>
      <c r="W77" s="437" t="s">
        <v>4056</v>
      </c>
      <c r="X77" s="437" t="s">
        <v>4056</v>
      </c>
      <c r="Y77" s="437" t="s">
        <v>4056</v>
      </c>
      <c r="Z77" s="437" t="s">
        <v>4056</v>
      </c>
      <c r="AA77" s="437" t="s">
        <v>4056</v>
      </c>
      <c r="AB77" s="437" t="s">
        <v>4056</v>
      </c>
      <c r="AC77" s="437" t="s">
        <v>4056</v>
      </c>
      <c r="AD77" s="437" t="s">
        <v>4056</v>
      </c>
      <c r="AE77" s="437" t="s">
        <v>4056</v>
      </c>
      <c r="AF77" s="437" t="s">
        <v>4056</v>
      </c>
      <c r="AG77" s="437" t="s">
        <v>4056</v>
      </c>
      <c r="AH77" s="437" t="s">
        <v>4056</v>
      </c>
      <c r="AI77" s="437" t="s">
        <v>4056</v>
      </c>
      <c r="AJ77" s="437" t="s">
        <v>4305</v>
      </c>
      <c r="AK77" s="356">
        <v>306411.40999999997</v>
      </c>
      <c r="AL77" s="356">
        <v>301078.53000000003</v>
      </c>
      <c r="AM77" s="356">
        <v>290629.55</v>
      </c>
      <c r="AN77" s="356">
        <v>288957.39</v>
      </c>
      <c r="AO77" s="356">
        <v>298191.46000000002</v>
      </c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>
        <v>0</v>
      </c>
      <c r="BB77" s="356">
        <v>0</v>
      </c>
      <c r="BC77" s="356">
        <v>0</v>
      </c>
      <c r="BD77" s="356" t="s">
        <v>3167</v>
      </c>
      <c r="BE77" s="356" t="s">
        <v>3167</v>
      </c>
      <c r="BF77" s="356">
        <v>0</v>
      </c>
      <c r="BG77" s="356">
        <v>0</v>
      </c>
      <c r="BH77" s="356">
        <v>0</v>
      </c>
      <c r="BI77" s="356">
        <v>0</v>
      </c>
      <c r="BJ77" s="356">
        <v>0</v>
      </c>
      <c r="BK77" s="356">
        <v>0</v>
      </c>
      <c r="BL77" s="356">
        <v>0</v>
      </c>
      <c r="BM77" s="356">
        <v>0</v>
      </c>
      <c r="BN77" s="356">
        <v>0</v>
      </c>
      <c r="BO77" s="356">
        <v>0</v>
      </c>
      <c r="BP77" s="356">
        <v>0</v>
      </c>
      <c r="BQ77" s="356">
        <v>0</v>
      </c>
      <c r="BR77" s="356">
        <v>0</v>
      </c>
      <c r="BS77" s="115" t="s">
        <v>4057</v>
      </c>
      <c r="BT77" s="115"/>
    </row>
    <row r="78" spans="1:72" ht="15.75" customHeight="1">
      <c r="A78" s="127" t="s">
        <v>30</v>
      </c>
      <c r="B78" s="108" t="s">
        <v>4306</v>
      </c>
      <c r="C78" s="456" t="s">
        <v>4307</v>
      </c>
      <c r="D78" s="457">
        <v>5956921</v>
      </c>
      <c r="E78" s="310" t="s">
        <v>18</v>
      </c>
      <c r="F78" s="310" t="s">
        <v>32</v>
      </c>
      <c r="G78" s="310" t="s">
        <v>3190</v>
      </c>
      <c r="H78" s="445" t="str">
        <f>IFERROR(VLOOKUP(G78,'Cadastro de assessores'!A:B,2,FALSE),"Não Cadastrado")</f>
        <v>18836</v>
      </c>
      <c r="I78" s="445"/>
      <c r="J78" s="26" t="s">
        <v>4046</v>
      </c>
      <c r="K78" s="310" t="s">
        <v>170</v>
      </c>
      <c r="L78" s="435">
        <v>44469</v>
      </c>
      <c r="M78" s="435">
        <v>44482</v>
      </c>
      <c r="N78" s="316"/>
      <c r="O78" s="316" t="s">
        <v>4053</v>
      </c>
      <c r="P78" s="406">
        <v>1.4999999999999999E-2</v>
      </c>
      <c r="Q78" s="176"/>
      <c r="R78" s="436"/>
      <c r="S78" s="309" t="str">
        <f t="shared" si="8"/>
        <v>Não Qualificado</v>
      </c>
      <c r="T78" s="309" t="s">
        <v>163</v>
      </c>
      <c r="U78" s="309" t="s">
        <v>4308</v>
      </c>
      <c r="V78" s="309" t="s">
        <v>970</v>
      </c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437"/>
      <c r="AH78" s="356"/>
      <c r="AI78" s="356"/>
      <c r="AJ78" s="356"/>
      <c r="AK78" s="356"/>
      <c r="AL78" s="356"/>
      <c r="AM78" s="356"/>
      <c r="AN78" s="356"/>
      <c r="AO78" s="356"/>
      <c r="AP78" s="356"/>
      <c r="AQ78" s="450"/>
      <c r="AR78" s="357"/>
      <c r="AS78" s="357"/>
      <c r="AT78" s="356"/>
      <c r="AU78" s="367"/>
      <c r="AV78" s="356"/>
      <c r="AW78" s="356">
        <v>145454.88</v>
      </c>
      <c r="AX78" s="356">
        <v>145509.19</v>
      </c>
      <c r="AY78" s="356">
        <v>135024.78</v>
      </c>
      <c r="AZ78" s="356">
        <v>138398.29999999999</v>
      </c>
      <c r="BA78" s="356">
        <v>139725.06</v>
      </c>
      <c r="BB78" s="356">
        <v>144268.22</v>
      </c>
      <c r="BC78" s="356">
        <v>157335.81</v>
      </c>
      <c r="BD78" s="356">
        <v>142922.06</v>
      </c>
      <c r="BE78" s="356">
        <v>142228.75</v>
      </c>
      <c r="BF78" s="356">
        <v>144449.60000000001</v>
      </c>
      <c r="BG78" s="356">
        <v>144940.05170000001</v>
      </c>
      <c r="BH78" s="356">
        <v>145662.78</v>
      </c>
      <c r="BI78" s="356">
        <v>150857.12</v>
      </c>
      <c r="BJ78" s="356">
        <v>149971.68</v>
      </c>
      <c r="BK78" s="356">
        <v>150773.1</v>
      </c>
      <c r="BL78" s="356">
        <v>152593.57999999999</v>
      </c>
      <c r="BM78" s="356">
        <v>153794.57999999999</v>
      </c>
      <c r="BN78" s="356">
        <v>155012.5</v>
      </c>
      <c r="BO78" s="356">
        <v>156119.79</v>
      </c>
      <c r="BP78" s="356">
        <v>157843.42000000001</v>
      </c>
      <c r="BQ78" s="356">
        <v>0</v>
      </c>
      <c r="BR78" s="356">
        <v>0</v>
      </c>
      <c r="BS78" s="115" t="s">
        <v>4057</v>
      </c>
      <c r="BT78" s="115"/>
    </row>
    <row r="79" spans="1:72" ht="15.75" customHeight="1">
      <c r="A79" s="127" t="s">
        <v>30</v>
      </c>
      <c r="B79" s="108" t="s">
        <v>709</v>
      </c>
      <c r="C79" s="408" t="s">
        <v>4309</v>
      </c>
      <c r="D79" s="441">
        <v>6866947</v>
      </c>
      <c r="E79" s="310" t="s">
        <v>18</v>
      </c>
      <c r="F79" s="310" t="s">
        <v>42</v>
      </c>
      <c r="G79" s="310" t="s">
        <v>48</v>
      </c>
      <c r="H79" s="445" t="str">
        <f>IFERROR(VLOOKUP(G79,'Cadastro de assessores'!A:B,2,FALSE),"Não Cadastrado")</f>
        <v>18009</v>
      </c>
      <c r="I79" s="445"/>
      <c r="J79" s="26" t="s">
        <v>4046</v>
      </c>
      <c r="K79" s="310" t="s">
        <v>170</v>
      </c>
      <c r="L79" s="435">
        <v>44495</v>
      </c>
      <c r="M79" s="435">
        <v>44497</v>
      </c>
      <c r="N79" s="316"/>
      <c r="O79" s="316" t="s">
        <v>4064</v>
      </c>
      <c r="P79" s="406">
        <v>1.2E-2</v>
      </c>
      <c r="Q79" s="328" t="s">
        <v>4310</v>
      </c>
      <c r="R79" s="436"/>
      <c r="S79" s="309" t="str">
        <f t="shared" si="8"/>
        <v/>
      </c>
      <c r="T79" s="309" t="s">
        <v>163</v>
      </c>
      <c r="U79" s="309" t="s">
        <v>4192</v>
      </c>
      <c r="V79" s="316" t="s">
        <v>32</v>
      </c>
      <c r="W79" s="367"/>
      <c r="X79" s="367"/>
      <c r="Y79" s="367"/>
      <c r="Z79" s="367"/>
      <c r="AA79" s="367"/>
      <c r="AB79" s="367"/>
      <c r="AC79" s="367"/>
      <c r="AD79" s="367"/>
      <c r="AE79" s="367"/>
      <c r="AF79" s="367"/>
      <c r="AG79" s="437"/>
      <c r="AH79" s="437"/>
      <c r="AI79" s="356"/>
      <c r="AJ79" s="356"/>
      <c r="AK79" s="356"/>
      <c r="AL79" s="356"/>
      <c r="AM79" s="356"/>
      <c r="AN79" s="356"/>
      <c r="AO79" s="356"/>
      <c r="AP79" s="356"/>
      <c r="AQ79" s="356"/>
      <c r="AR79" s="450"/>
      <c r="AS79" s="357"/>
      <c r="AT79" s="357"/>
      <c r="AU79" s="356"/>
      <c r="AV79" s="356"/>
      <c r="AW79" s="356"/>
      <c r="AX79" s="356">
        <v>175207.43</v>
      </c>
      <c r="AY79" s="356">
        <v>176709.64</v>
      </c>
      <c r="AZ79" s="356">
        <v>179867.75</v>
      </c>
      <c r="BA79" s="356">
        <v>181436.51</v>
      </c>
      <c r="BB79" s="356">
        <v>185350.74</v>
      </c>
      <c r="BC79" s="356">
        <v>0</v>
      </c>
      <c r="BD79" s="356">
        <v>181389</v>
      </c>
      <c r="BE79" s="356">
        <v>181517.76</v>
      </c>
      <c r="BF79" s="356">
        <v>184170.45</v>
      </c>
      <c r="BG79" s="356">
        <v>185660.5459</v>
      </c>
      <c r="BH79" s="356">
        <v>182503.37</v>
      </c>
      <c r="BI79" s="356">
        <v>186090.02</v>
      </c>
      <c r="BJ79" s="356">
        <v>186319.9</v>
      </c>
      <c r="BK79" s="356">
        <v>187900.35</v>
      </c>
      <c r="BL79" s="356">
        <v>769.02</v>
      </c>
      <c r="BM79" s="356">
        <v>643.79</v>
      </c>
      <c r="BN79" s="356">
        <v>702.75</v>
      </c>
      <c r="BO79" s="356">
        <v>703.3</v>
      </c>
      <c r="BP79" s="356">
        <v>703.86</v>
      </c>
      <c r="BQ79" s="356">
        <v>704.23</v>
      </c>
      <c r="BR79" s="356">
        <v>704.8</v>
      </c>
      <c r="BS79" s="115">
        <v>0</v>
      </c>
      <c r="BT79" s="115"/>
    </row>
    <row r="80" spans="1:72" ht="15.75" customHeight="1">
      <c r="A80" s="127" t="s">
        <v>30</v>
      </c>
      <c r="B80" s="108" t="s">
        <v>713</v>
      </c>
      <c r="C80" s="408" t="s">
        <v>710</v>
      </c>
      <c r="D80" s="457">
        <v>3241823</v>
      </c>
      <c r="E80" s="310" t="s">
        <v>18</v>
      </c>
      <c r="F80" s="310" t="s">
        <v>32</v>
      </c>
      <c r="G80" s="310" t="s">
        <v>220</v>
      </c>
      <c r="H80" s="445">
        <f>IFERROR(VLOOKUP(G80,'Cadastro de assessores'!A:B,2,FALSE),"Não Cadastrado")</f>
        <v>12332</v>
      </c>
      <c r="I80" s="445"/>
      <c r="J80" s="26" t="s">
        <v>4046</v>
      </c>
      <c r="K80" s="458"/>
      <c r="L80" s="310" t="s">
        <v>179</v>
      </c>
      <c r="M80" s="435">
        <v>44819</v>
      </c>
      <c r="N80" s="316"/>
      <c r="O80" s="316" t="s">
        <v>4064</v>
      </c>
      <c r="P80" s="406">
        <v>1.2E-2</v>
      </c>
      <c r="Q80" s="328"/>
      <c r="R80" s="436"/>
      <c r="S80" s="309"/>
      <c r="T80" s="309"/>
      <c r="U80" s="309"/>
      <c r="V80" s="316" t="s">
        <v>32</v>
      </c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437"/>
      <c r="AH80" s="437"/>
      <c r="AI80" s="356"/>
      <c r="AJ80" s="356"/>
      <c r="AK80" s="356"/>
      <c r="AL80" s="356"/>
      <c r="AM80" s="356"/>
      <c r="AN80" s="356"/>
      <c r="AO80" s="356"/>
      <c r="AP80" s="356"/>
      <c r="AQ80" s="356"/>
      <c r="AR80" s="450"/>
      <c r="AS80" s="357"/>
      <c r="AT80" s="357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>
        <v>101721.38</v>
      </c>
      <c r="BH80" s="356">
        <v>254345.34</v>
      </c>
      <c r="BI80" s="356">
        <v>245604.15</v>
      </c>
      <c r="BJ80" s="356">
        <v>231121.95</v>
      </c>
      <c r="BK80" s="356">
        <v>231728.79</v>
      </c>
      <c r="BL80" s="356">
        <v>232108.26</v>
      </c>
      <c r="BM80" s="356">
        <v>230811.9</v>
      </c>
      <c r="BN80" s="356">
        <v>155799.92000000001</v>
      </c>
      <c r="BO80" s="356">
        <v>156852.88</v>
      </c>
      <c r="BP80" s="356">
        <v>0</v>
      </c>
      <c r="BQ80" s="356">
        <v>0</v>
      </c>
      <c r="BR80" s="356">
        <v>0</v>
      </c>
      <c r="BS80" s="115">
        <v>0</v>
      </c>
      <c r="BT80" s="115"/>
    </row>
    <row r="81" spans="1:72" ht="15.75" customHeight="1">
      <c r="A81" s="127" t="s">
        <v>30</v>
      </c>
      <c r="B81" s="108" t="s">
        <v>737</v>
      </c>
      <c r="C81" s="127" t="s">
        <v>4311</v>
      </c>
      <c r="D81" s="309">
        <v>3960153</v>
      </c>
      <c r="E81" s="309" t="s">
        <v>18</v>
      </c>
      <c r="F81" s="309" t="s">
        <v>32</v>
      </c>
      <c r="G81" s="309" t="s">
        <v>736</v>
      </c>
      <c r="H81" s="309"/>
      <c r="I81" s="309"/>
      <c r="J81" s="26" t="s">
        <v>4046</v>
      </c>
      <c r="K81" s="309"/>
      <c r="L81" s="438"/>
      <c r="M81" s="438"/>
      <c r="N81" s="405"/>
      <c r="O81" s="309" t="s">
        <v>4053</v>
      </c>
      <c r="P81" s="406">
        <v>1.2E-2</v>
      </c>
      <c r="Q81" s="459" t="s">
        <v>4137</v>
      </c>
      <c r="R81" s="436"/>
      <c r="S81" s="309"/>
      <c r="T81" s="309"/>
      <c r="U81" s="309"/>
      <c r="V81" s="309" t="s">
        <v>1645</v>
      </c>
      <c r="W81" s="367"/>
      <c r="X81" s="367"/>
      <c r="Y81" s="367"/>
      <c r="Z81" s="367"/>
      <c r="AA81" s="367"/>
      <c r="AB81" s="367"/>
      <c r="AC81" s="367"/>
      <c r="AD81" s="367"/>
      <c r="AE81" s="367"/>
      <c r="AF81" s="367"/>
      <c r="AG81" s="367"/>
      <c r="AH81" s="437"/>
      <c r="AI81" s="437"/>
      <c r="AJ81" s="356"/>
      <c r="AK81" s="356"/>
      <c r="AL81" s="356"/>
      <c r="AM81" s="356"/>
      <c r="AN81" s="356"/>
      <c r="AO81" s="356"/>
      <c r="AP81" s="356"/>
      <c r="AQ81" s="356"/>
      <c r="AR81" s="356"/>
      <c r="AS81" s="450"/>
      <c r="AT81" s="357"/>
      <c r="AU81" s="357"/>
      <c r="AV81" s="356"/>
      <c r="AW81" s="356"/>
      <c r="AX81" s="356"/>
      <c r="AY81" s="356"/>
      <c r="AZ81" s="356"/>
      <c r="BA81" s="356"/>
      <c r="BB81" s="356"/>
      <c r="BC81" s="356"/>
      <c r="BD81" s="356"/>
      <c r="BE81" s="356"/>
      <c r="BF81" s="356"/>
      <c r="BG81" s="356"/>
      <c r="BH81" s="356"/>
      <c r="BI81" s="356"/>
      <c r="BJ81" s="356"/>
      <c r="BK81" s="356"/>
      <c r="BL81" s="356">
        <v>120757.99</v>
      </c>
      <c r="BM81" s="356">
        <v>75739.100000000006</v>
      </c>
      <c r="BN81" s="356">
        <v>0</v>
      </c>
      <c r="BO81" s="356">
        <v>0</v>
      </c>
      <c r="BP81" s="356">
        <v>0</v>
      </c>
      <c r="BQ81" s="356">
        <v>0</v>
      </c>
      <c r="BR81" s="356">
        <v>0</v>
      </c>
      <c r="BS81" s="115" t="s">
        <v>4057</v>
      </c>
      <c r="BT81" s="115"/>
    </row>
    <row r="82" spans="1:72" ht="15.75" customHeight="1">
      <c r="A82" s="127" t="s">
        <v>30</v>
      </c>
      <c r="B82" s="108" t="s">
        <v>4312</v>
      </c>
      <c r="C82" s="127" t="s">
        <v>4313</v>
      </c>
      <c r="D82" s="309">
        <v>3432427</v>
      </c>
      <c r="E82" s="309" t="s">
        <v>18</v>
      </c>
      <c r="F82" s="309" t="s">
        <v>42</v>
      </c>
      <c r="G82" s="309" t="s">
        <v>48</v>
      </c>
      <c r="H82" s="309" t="str">
        <f>IFERROR(VLOOKUP(G82,'Cadastro de assessores'!A:B,2,FALSE),"Não Cadastrado")</f>
        <v>18009</v>
      </c>
      <c r="I82" s="309"/>
      <c r="J82" s="26" t="s">
        <v>161</v>
      </c>
      <c r="K82" s="309" t="s">
        <v>4052</v>
      </c>
      <c r="L82" s="438">
        <v>44445</v>
      </c>
      <c r="M82" s="438">
        <v>44445</v>
      </c>
      <c r="N82" s="405">
        <v>44658</v>
      </c>
      <c r="O82" s="309" t="s">
        <v>4270</v>
      </c>
      <c r="P82" s="406">
        <v>8.0000000000000002E-3</v>
      </c>
      <c r="Q82" s="439" t="s">
        <v>4314</v>
      </c>
      <c r="R82" s="436"/>
      <c r="S82" s="309" t="str">
        <f t="shared" ref="S82:S87" si="9">IF(BC82&lt;=0,"",IF(BC82&lt;=1000000,"Não Qualificado",IF(AND(BC82&gt;1000000,BC82&lt;=10000000),"Qualificado","Profissional")))</f>
        <v>Não Qualificado</v>
      </c>
      <c r="T82" s="309" t="s">
        <v>163</v>
      </c>
      <c r="U82" s="309" t="s">
        <v>4105</v>
      </c>
      <c r="V82" s="309" t="s">
        <v>230</v>
      </c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437"/>
      <c r="AI82" s="437"/>
      <c r="AJ82" s="356"/>
      <c r="AK82" s="356"/>
      <c r="AL82" s="356"/>
      <c r="AM82" s="356"/>
      <c r="AN82" s="356"/>
      <c r="AO82" s="356"/>
      <c r="AP82" s="356"/>
      <c r="AQ82" s="356"/>
      <c r="AR82" s="356"/>
      <c r="AS82" s="450"/>
      <c r="AT82" s="357"/>
      <c r="AU82" s="357">
        <v>94822.6</v>
      </c>
      <c r="AV82" s="356">
        <v>790036.52</v>
      </c>
      <c r="AW82" s="356">
        <v>726856.26</v>
      </c>
      <c r="AX82" s="356">
        <v>795364.26</v>
      </c>
      <c r="AY82" s="356">
        <v>797596.38</v>
      </c>
      <c r="AZ82" s="356">
        <v>802342.40000000002</v>
      </c>
      <c r="BA82" s="356">
        <v>804114.28</v>
      </c>
      <c r="BB82" s="356">
        <v>812829.84</v>
      </c>
      <c r="BC82" s="356">
        <v>5153.82</v>
      </c>
      <c r="BD82" s="356" t="s">
        <v>3167</v>
      </c>
      <c r="BE82" s="356" t="s">
        <v>3167</v>
      </c>
      <c r="BF82" s="356">
        <v>0</v>
      </c>
      <c r="BG82" s="356">
        <v>0</v>
      </c>
      <c r="BH82" s="356">
        <v>0</v>
      </c>
      <c r="BI82" s="356">
        <v>0</v>
      </c>
      <c r="BJ82" s="356">
        <v>0</v>
      </c>
      <c r="BK82" s="356">
        <v>0</v>
      </c>
      <c r="BL82" s="356">
        <v>0</v>
      </c>
      <c r="BM82" s="356">
        <v>0</v>
      </c>
      <c r="BN82" s="356">
        <v>0</v>
      </c>
      <c r="BO82" s="356">
        <v>0</v>
      </c>
      <c r="BP82" s="356">
        <v>0</v>
      </c>
      <c r="BQ82" s="356">
        <v>0</v>
      </c>
      <c r="BR82" s="356">
        <v>0</v>
      </c>
      <c r="BS82" s="115" t="s">
        <v>4057</v>
      </c>
      <c r="BT82" s="115"/>
    </row>
    <row r="83" spans="1:72" ht="15.75" customHeight="1">
      <c r="A83" s="127" t="s">
        <v>30</v>
      </c>
      <c r="B83" s="108" t="s">
        <v>4315</v>
      </c>
      <c r="C83" s="127" t="s">
        <v>4316</v>
      </c>
      <c r="D83" s="309">
        <v>4478774</v>
      </c>
      <c r="E83" s="310" t="s">
        <v>159</v>
      </c>
      <c r="F83" s="310" t="s">
        <v>32</v>
      </c>
      <c r="G83" s="310" t="s">
        <v>4317</v>
      </c>
      <c r="H83" s="310" t="str">
        <f>IFERROR(VLOOKUP(G83,'Cadastro de assessores'!A:B,2,FALSE),"Não Cadastrado")</f>
        <v>19634</v>
      </c>
      <c r="I83" s="310"/>
      <c r="J83" s="26" t="s">
        <v>4046</v>
      </c>
      <c r="K83" s="310" t="s">
        <v>170</v>
      </c>
      <c r="L83" s="434">
        <v>44103</v>
      </c>
      <c r="M83" s="434">
        <v>44103</v>
      </c>
      <c r="N83" s="309"/>
      <c r="O83" s="309" t="s">
        <v>4064</v>
      </c>
      <c r="P83" s="406">
        <v>1.2E-2</v>
      </c>
      <c r="Q83" s="439" t="s">
        <v>1307</v>
      </c>
      <c r="R83" s="436" t="s">
        <v>4293</v>
      </c>
      <c r="S83" s="309" t="str">
        <f t="shared" si="9"/>
        <v>Não Qualificado</v>
      </c>
      <c r="T83" s="309" t="s">
        <v>163</v>
      </c>
      <c r="U83" s="309" t="s">
        <v>4075</v>
      </c>
      <c r="V83" s="309" t="s">
        <v>32</v>
      </c>
      <c r="W83" s="437" t="s">
        <v>4056</v>
      </c>
      <c r="X83" s="437" t="s">
        <v>4056</v>
      </c>
      <c r="Y83" s="437" t="s">
        <v>4056</v>
      </c>
      <c r="Z83" s="437" t="s">
        <v>4056</v>
      </c>
      <c r="AA83" s="437" t="s">
        <v>4056</v>
      </c>
      <c r="AB83" s="437" t="s">
        <v>4056</v>
      </c>
      <c r="AC83" s="437" t="s">
        <v>4056</v>
      </c>
      <c r="AD83" s="437" t="s">
        <v>4056</v>
      </c>
      <c r="AE83" s="437" t="s">
        <v>4056</v>
      </c>
      <c r="AF83" s="437" t="s">
        <v>4056</v>
      </c>
      <c r="AG83" s="437" t="s">
        <v>4056</v>
      </c>
      <c r="AH83" s="437" t="s">
        <v>4318</v>
      </c>
      <c r="AI83" s="437" t="s">
        <v>4319</v>
      </c>
      <c r="AJ83" s="437" t="s">
        <v>4320</v>
      </c>
      <c r="AK83" s="356">
        <v>1423465.95</v>
      </c>
      <c r="AL83" s="356">
        <v>1512359.88</v>
      </c>
      <c r="AM83" s="356">
        <v>1489838.71</v>
      </c>
      <c r="AN83" s="356">
        <v>1488019.84</v>
      </c>
      <c r="AO83" s="356">
        <v>1506734.11</v>
      </c>
      <c r="AP83" s="356">
        <v>1512062.63</v>
      </c>
      <c r="AQ83" s="356">
        <v>1509001.29</v>
      </c>
      <c r="AR83" s="356">
        <v>1528614.3</v>
      </c>
      <c r="AS83" s="356">
        <v>1524699.01</v>
      </c>
      <c r="AT83" s="356">
        <v>1512159.31</v>
      </c>
      <c r="AU83" s="356">
        <v>1510732.11</v>
      </c>
      <c r="AV83" s="356">
        <v>1501938.54</v>
      </c>
      <c r="AW83" s="356">
        <v>1465342.22</v>
      </c>
      <c r="AX83" s="356">
        <v>1477414.58</v>
      </c>
      <c r="AY83" s="356">
        <v>1496287.5</v>
      </c>
      <c r="AZ83" s="356">
        <v>1519718.74</v>
      </c>
      <c r="BA83" s="356">
        <v>1527633.84</v>
      </c>
      <c r="BB83" s="356">
        <v>1162706.8700000001</v>
      </c>
      <c r="BC83" s="356">
        <v>174.69</v>
      </c>
      <c r="BD83" s="356">
        <v>1326567.3</v>
      </c>
      <c r="BE83" s="356">
        <v>2503.41</v>
      </c>
      <c r="BF83" s="356">
        <v>1495.38</v>
      </c>
      <c r="BG83" s="356">
        <v>1966.01</v>
      </c>
      <c r="BH83" s="356">
        <v>1976.82</v>
      </c>
      <c r="BI83" s="356">
        <v>1988.34</v>
      </c>
      <c r="BJ83" s="356">
        <v>1379.16</v>
      </c>
      <c r="BK83" s="356">
        <v>1211.4000000000001</v>
      </c>
      <c r="BL83" s="356">
        <v>2393.9899999999998</v>
      </c>
      <c r="BM83" s="356">
        <v>2412.31</v>
      </c>
      <c r="BN83" s="356">
        <v>2430.5300000000002</v>
      </c>
      <c r="BO83" s="356">
        <v>2450.83</v>
      </c>
      <c r="BP83" s="356">
        <v>2450.0700000000002</v>
      </c>
      <c r="BQ83" s="356">
        <v>2466.34</v>
      </c>
      <c r="BR83" s="356">
        <v>0</v>
      </c>
      <c r="BS83" s="115">
        <v>0</v>
      </c>
      <c r="BT83" s="115"/>
    </row>
    <row r="84" spans="1:72" ht="15.75" customHeight="1">
      <c r="A84" s="127" t="s">
        <v>30</v>
      </c>
      <c r="B84" s="108" t="s">
        <v>4321</v>
      </c>
      <c r="C84" s="408" t="s">
        <v>4322</v>
      </c>
      <c r="D84" s="316">
        <v>5692353</v>
      </c>
      <c r="E84" s="309" t="s">
        <v>18</v>
      </c>
      <c r="F84" s="309" t="s">
        <v>42</v>
      </c>
      <c r="G84" s="309" t="s">
        <v>48</v>
      </c>
      <c r="H84" s="309" t="str">
        <f>IFERROR(VLOOKUP(G84,'Cadastro de assessores'!A:B,2,FALSE),"Não Cadastrado")</f>
        <v>18009</v>
      </c>
      <c r="I84" s="309"/>
      <c r="J84" s="26" t="s">
        <v>161</v>
      </c>
      <c r="K84" s="309" t="s">
        <v>4052</v>
      </c>
      <c r="L84" s="405">
        <v>44466</v>
      </c>
      <c r="M84" s="405">
        <v>44466</v>
      </c>
      <c r="N84" s="409">
        <v>44740</v>
      </c>
      <c r="O84" s="316" t="s">
        <v>4068</v>
      </c>
      <c r="P84" s="406">
        <v>2.5000000000000001E-2</v>
      </c>
      <c r="Q84" s="176" t="s">
        <v>4323</v>
      </c>
      <c r="R84" s="436"/>
      <c r="S84" s="309" t="str">
        <f t="shared" si="9"/>
        <v>Não Qualificado</v>
      </c>
      <c r="T84" s="316" t="s">
        <v>163</v>
      </c>
      <c r="U84" s="316" t="s">
        <v>4105</v>
      </c>
      <c r="V84" s="316" t="s">
        <v>230</v>
      </c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67"/>
      <c r="AI84" s="437"/>
      <c r="AJ84" s="356"/>
      <c r="AK84" s="356"/>
      <c r="AL84" s="356"/>
      <c r="AM84" s="356"/>
      <c r="AN84" s="356"/>
      <c r="AO84" s="356"/>
      <c r="AP84" s="356"/>
      <c r="AQ84" s="356"/>
      <c r="AR84" s="367"/>
      <c r="AS84" s="356"/>
      <c r="AT84" s="356"/>
      <c r="AU84" s="356"/>
      <c r="AV84" s="356">
        <v>97811.35</v>
      </c>
      <c r="AW84" s="356">
        <v>89906.87</v>
      </c>
      <c r="AX84" s="356">
        <v>88798.49</v>
      </c>
      <c r="AY84" s="356">
        <v>90813.47</v>
      </c>
      <c r="AZ84" s="356">
        <v>96367.88</v>
      </c>
      <c r="BA84" s="356">
        <v>97942.73</v>
      </c>
      <c r="BB84" s="356">
        <v>103896.13</v>
      </c>
      <c r="BC84" s="356">
        <v>864975.46</v>
      </c>
      <c r="BD84" s="356">
        <v>98036.14</v>
      </c>
      <c r="BE84" s="356">
        <v>94018.69</v>
      </c>
      <c r="BF84" s="356">
        <v>0</v>
      </c>
      <c r="BG84" s="356">
        <v>0</v>
      </c>
      <c r="BH84" s="356">
        <v>0</v>
      </c>
      <c r="BI84" s="356">
        <v>0</v>
      </c>
      <c r="BJ84" s="356">
        <v>0</v>
      </c>
      <c r="BK84" s="356">
        <v>0</v>
      </c>
      <c r="BL84" s="356">
        <v>0</v>
      </c>
      <c r="BM84" s="356">
        <v>0</v>
      </c>
      <c r="BN84" s="356">
        <v>0</v>
      </c>
      <c r="BO84" s="356">
        <v>0</v>
      </c>
      <c r="BP84" s="356">
        <v>0</v>
      </c>
      <c r="BQ84" s="356">
        <v>0</v>
      </c>
      <c r="BR84" s="356">
        <v>0</v>
      </c>
      <c r="BS84" s="115" t="s">
        <v>4057</v>
      </c>
      <c r="BT84" s="115"/>
    </row>
    <row r="85" spans="1:72" ht="15.75" customHeight="1">
      <c r="A85" s="127" t="s">
        <v>30</v>
      </c>
      <c r="B85" s="108" t="s">
        <v>4324</v>
      </c>
      <c r="C85" s="108" t="s">
        <v>4325</v>
      </c>
      <c r="D85" s="310">
        <v>4848604</v>
      </c>
      <c r="E85" s="310" t="s">
        <v>159</v>
      </c>
      <c r="F85" s="310" t="s">
        <v>32</v>
      </c>
      <c r="G85" s="310" t="s">
        <v>4326</v>
      </c>
      <c r="H85" s="310" t="str">
        <f>IFERROR(VLOOKUP(G85,'Cadastro de assessores'!A:B,2,FALSE),"Não Cadastrado")</f>
        <v>15049</v>
      </c>
      <c r="I85" s="310"/>
      <c r="J85" s="26" t="s">
        <v>4046</v>
      </c>
      <c r="K85" s="310" t="s">
        <v>170</v>
      </c>
      <c r="L85" s="434">
        <v>44236</v>
      </c>
      <c r="M85" s="434">
        <v>44236</v>
      </c>
      <c r="N85" s="309"/>
      <c r="O85" s="309" t="s">
        <v>4064</v>
      </c>
      <c r="P85" s="406">
        <v>1.2E-2</v>
      </c>
      <c r="Q85" s="439"/>
      <c r="R85" s="436"/>
      <c r="S85" s="309" t="str">
        <f t="shared" si="9"/>
        <v/>
      </c>
      <c r="T85" s="309" t="s">
        <v>163</v>
      </c>
      <c r="U85" s="309" t="s">
        <v>4070</v>
      </c>
      <c r="V85" s="309" t="s">
        <v>32</v>
      </c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356"/>
      <c r="AL85" s="356"/>
      <c r="AM85" s="356">
        <v>146955.88</v>
      </c>
      <c r="AN85" s="356">
        <v>147150.32999999999</v>
      </c>
      <c r="AO85" s="356">
        <v>149418.72</v>
      </c>
      <c r="AP85" s="356">
        <v>149969.63</v>
      </c>
      <c r="AQ85" s="356">
        <v>149714.89000000001</v>
      </c>
      <c r="AR85" s="356">
        <v>181886.53</v>
      </c>
      <c r="AS85" s="356">
        <v>181532.35</v>
      </c>
      <c r="AT85" s="356">
        <v>180125.23</v>
      </c>
      <c r="AU85" s="356">
        <v>179926.86</v>
      </c>
      <c r="AV85" s="356">
        <v>178909.18</v>
      </c>
      <c r="AW85" s="356">
        <v>176963.67</v>
      </c>
      <c r="AX85" s="356">
        <v>177283.61</v>
      </c>
      <c r="AY85" s="356">
        <v>179138.63</v>
      </c>
      <c r="AZ85" s="356">
        <v>182081.13</v>
      </c>
      <c r="BA85" s="356">
        <v>183317.3</v>
      </c>
      <c r="BB85" s="356">
        <v>187287.9</v>
      </c>
      <c r="BC85" s="356">
        <v>0</v>
      </c>
      <c r="BD85" s="356">
        <v>184765.22</v>
      </c>
      <c r="BE85" s="356">
        <v>185120.25</v>
      </c>
      <c r="BF85" s="356">
        <v>187260.3</v>
      </c>
      <c r="BG85" s="356">
        <v>188244.6059</v>
      </c>
      <c r="BH85" s="356">
        <v>189325.22</v>
      </c>
      <c r="BI85" s="356">
        <v>192673.31</v>
      </c>
      <c r="BJ85" s="356">
        <v>193423.34</v>
      </c>
      <c r="BK85" s="356">
        <v>194931.28</v>
      </c>
      <c r="BL85" s="356">
        <v>197098.51</v>
      </c>
      <c r="BM85" s="356">
        <v>3.44</v>
      </c>
      <c r="BN85" s="356">
        <v>3.45</v>
      </c>
      <c r="BO85" s="356">
        <v>3.45</v>
      </c>
      <c r="BP85" s="356">
        <v>3.45</v>
      </c>
      <c r="BQ85" s="356">
        <v>3.45</v>
      </c>
      <c r="BR85" s="356">
        <v>3.45</v>
      </c>
      <c r="BS85" s="115">
        <v>0</v>
      </c>
      <c r="BT85" s="115"/>
    </row>
    <row r="86" spans="1:72" ht="15.75" customHeight="1">
      <c r="A86" s="127" t="s">
        <v>30</v>
      </c>
      <c r="B86" s="108" t="s">
        <v>4327</v>
      </c>
      <c r="C86" s="127" t="s">
        <v>4328</v>
      </c>
      <c r="D86" s="309">
        <v>4537911</v>
      </c>
      <c r="E86" s="310" t="s">
        <v>159</v>
      </c>
      <c r="F86" s="310" t="s">
        <v>32</v>
      </c>
      <c r="G86" s="310" t="s">
        <v>1841</v>
      </c>
      <c r="H86" s="310" t="str">
        <f>IFERROR(VLOOKUP(G86,'Cadastro de assessores'!A:B,2,FALSE),"Não Cadastrado")</f>
        <v>17243</v>
      </c>
      <c r="I86" s="310"/>
      <c r="J86" s="26" t="s">
        <v>161</v>
      </c>
      <c r="K86" s="310" t="s">
        <v>170</v>
      </c>
      <c r="L86" s="435">
        <v>44126</v>
      </c>
      <c r="M86" s="435">
        <v>44130</v>
      </c>
      <c r="N86" s="405">
        <v>44988</v>
      </c>
      <c r="O86" s="309" t="s">
        <v>4053</v>
      </c>
      <c r="P86" s="406">
        <v>1.4999999999999999E-2</v>
      </c>
      <c r="Q86" s="439" t="s">
        <v>4329</v>
      </c>
      <c r="R86" s="436"/>
      <c r="S86" s="309" t="str">
        <f t="shared" si="9"/>
        <v>Não Qualificado</v>
      </c>
      <c r="T86" s="309" t="s">
        <v>207</v>
      </c>
      <c r="U86" s="309" t="s">
        <v>4330</v>
      </c>
      <c r="V86" s="309" t="s">
        <v>32</v>
      </c>
      <c r="W86" s="437" t="s">
        <v>4056</v>
      </c>
      <c r="X86" s="437" t="s">
        <v>4056</v>
      </c>
      <c r="Y86" s="437" t="s">
        <v>4056</v>
      </c>
      <c r="Z86" s="437" t="s">
        <v>4056</v>
      </c>
      <c r="AA86" s="437" t="s">
        <v>4056</v>
      </c>
      <c r="AB86" s="437" t="s">
        <v>4056</v>
      </c>
      <c r="AC86" s="437" t="s">
        <v>4056</v>
      </c>
      <c r="AD86" s="437" t="s">
        <v>4056</v>
      </c>
      <c r="AE86" s="437" t="s">
        <v>4056</v>
      </c>
      <c r="AF86" s="437" t="s">
        <v>4056</v>
      </c>
      <c r="AG86" s="437" t="s">
        <v>4056</v>
      </c>
      <c r="AH86" s="437" t="s">
        <v>4056</v>
      </c>
      <c r="AI86" s="437" t="s">
        <v>4331</v>
      </c>
      <c r="AJ86" s="437" t="s">
        <v>4332</v>
      </c>
      <c r="AK86" s="356">
        <v>317786.8</v>
      </c>
      <c r="AL86" s="356">
        <v>312252.63</v>
      </c>
      <c r="AM86" s="356">
        <v>301575.39</v>
      </c>
      <c r="AN86" s="356">
        <v>301504.49</v>
      </c>
      <c r="AO86" s="356">
        <v>309518.36</v>
      </c>
      <c r="AP86" s="356">
        <v>310904.33</v>
      </c>
      <c r="AQ86" s="356">
        <v>309620.59000000003</v>
      </c>
      <c r="AR86" s="356">
        <v>316856.43</v>
      </c>
      <c r="AS86" s="356">
        <v>314355.59000000003</v>
      </c>
      <c r="AT86" s="356">
        <v>308287.7</v>
      </c>
      <c r="AU86" s="356">
        <v>306461.39</v>
      </c>
      <c r="AV86" s="356">
        <v>300470.19</v>
      </c>
      <c r="AW86" s="356">
        <v>291302.49</v>
      </c>
      <c r="AX86" s="356">
        <v>291250.23</v>
      </c>
      <c r="AY86" s="356">
        <v>295115.92</v>
      </c>
      <c r="AZ86" s="356">
        <v>303368.19</v>
      </c>
      <c r="BA86" s="356">
        <v>306023.40000000002</v>
      </c>
      <c r="BB86" s="356">
        <v>316159.86</v>
      </c>
      <c r="BC86" s="356">
        <v>534309.17000000004</v>
      </c>
      <c r="BD86" s="356">
        <v>313682.21999999997</v>
      </c>
      <c r="BE86" s="356">
        <v>312332.84000000003</v>
      </c>
      <c r="BF86" s="356">
        <v>317237.17</v>
      </c>
      <c r="BG86" s="356">
        <v>318375.97970000003</v>
      </c>
      <c r="BH86" s="356">
        <v>319532.09999999998</v>
      </c>
      <c r="BI86" s="356">
        <v>327348.86</v>
      </c>
      <c r="BJ86" s="356">
        <v>327998.59000000003</v>
      </c>
      <c r="BK86" s="356">
        <v>330047.99</v>
      </c>
      <c r="BL86" s="356">
        <v>333662.13</v>
      </c>
      <c r="BM86" s="356">
        <v>0</v>
      </c>
      <c r="BN86" s="356">
        <v>0</v>
      </c>
      <c r="BO86" s="356">
        <v>0</v>
      </c>
      <c r="BP86" s="356">
        <v>0</v>
      </c>
      <c r="BQ86" s="356">
        <v>0</v>
      </c>
      <c r="BR86" s="356">
        <v>0</v>
      </c>
      <c r="BS86" s="115" t="s">
        <v>4057</v>
      </c>
      <c r="BT86" s="115"/>
    </row>
    <row r="87" spans="1:72" ht="15.75" customHeight="1">
      <c r="A87" s="127" t="s">
        <v>30</v>
      </c>
      <c r="B87" s="108" t="s">
        <v>4333</v>
      </c>
      <c r="C87" s="460" t="s">
        <v>4334</v>
      </c>
      <c r="D87" s="441">
        <v>4068685</v>
      </c>
      <c r="E87" s="310" t="s">
        <v>18</v>
      </c>
      <c r="F87" s="310" t="s">
        <v>42</v>
      </c>
      <c r="G87" s="310" t="s">
        <v>48</v>
      </c>
      <c r="H87" s="310" t="str">
        <f>IFERROR(VLOOKUP(G87,'Cadastro de assessores'!A:B,2,FALSE),"Não Cadastrado")</f>
        <v>18009</v>
      </c>
      <c r="I87" s="310"/>
      <c r="J87" s="26" t="s">
        <v>4046</v>
      </c>
      <c r="K87" s="310" t="s">
        <v>170</v>
      </c>
      <c r="L87" s="434">
        <v>44427</v>
      </c>
      <c r="M87" s="434">
        <v>44454</v>
      </c>
      <c r="N87" s="316"/>
      <c r="O87" s="316" t="s">
        <v>4053</v>
      </c>
      <c r="P87" s="406">
        <v>1.4999999999999999E-2</v>
      </c>
      <c r="Q87" s="176" t="s">
        <v>4335</v>
      </c>
      <c r="R87" s="436"/>
      <c r="S87" s="309" t="str">
        <f t="shared" si="9"/>
        <v/>
      </c>
      <c r="T87" s="309" t="s">
        <v>163</v>
      </c>
      <c r="U87" s="309" t="s">
        <v>4336</v>
      </c>
      <c r="V87" s="316" t="s">
        <v>42</v>
      </c>
      <c r="W87" s="367"/>
      <c r="X87" s="367"/>
      <c r="Y87" s="367"/>
      <c r="Z87" s="367"/>
      <c r="AA87" s="367"/>
      <c r="AB87" s="367"/>
      <c r="AC87" s="367"/>
      <c r="AD87" s="367"/>
      <c r="AE87" s="367"/>
      <c r="AF87" s="367"/>
      <c r="AG87" s="367"/>
      <c r="AH87" s="367"/>
      <c r="AI87" s="356"/>
      <c r="AJ87" s="356"/>
      <c r="AK87" s="356"/>
      <c r="AL87" s="356"/>
      <c r="AM87" s="356"/>
      <c r="AN87" s="356"/>
      <c r="AO87" s="356"/>
      <c r="AP87" s="356"/>
      <c r="AQ87" s="367"/>
      <c r="AR87" s="367"/>
      <c r="AS87" s="357"/>
      <c r="AT87" s="357"/>
      <c r="AU87" s="367"/>
      <c r="AV87" s="356">
        <v>841460.79</v>
      </c>
      <c r="AW87" s="356">
        <v>771926.61</v>
      </c>
      <c r="AX87" s="356">
        <v>867575.17</v>
      </c>
      <c r="AY87" s="356">
        <v>879220.83</v>
      </c>
      <c r="AZ87" s="356">
        <v>980138.51</v>
      </c>
      <c r="BA87" s="356">
        <v>1486297.25</v>
      </c>
      <c r="BB87" s="356">
        <v>1523003.1</v>
      </c>
      <c r="BC87" s="356"/>
      <c r="BD87" s="356">
        <v>1322102.3799999999</v>
      </c>
      <c r="BE87" s="356">
        <v>1065770.24</v>
      </c>
      <c r="BF87" s="356">
        <v>1015852.31</v>
      </c>
      <c r="BG87" s="356">
        <v>822465.42859999998</v>
      </c>
      <c r="BH87" s="356">
        <v>694072.65</v>
      </c>
      <c r="BI87" s="356">
        <v>601564.34</v>
      </c>
      <c r="BJ87" s="356">
        <v>398054.13</v>
      </c>
      <c r="BK87" s="356">
        <v>400120.56</v>
      </c>
      <c r="BL87" s="356">
        <v>402331.2</v>
      </c>
      <c r="BM87" s="356">
        <v>304281.3</v>
      </c>
      <c r="BN87" s="356">
        <v>308168.90999999997</v>
      </c>
      <c r="BO87" s="356">
        <v>0</v>
      </c>
      <c r="BP87" s="356">
        <v>0</v>
      </c>
      <c r="BQ87" s="356">
        <v>0</v>
      </c>
      <c r="BR87" s="356">
        <v>0</v>
      </c>
      <c r="BS87" s="115" t="s">
        <v>4057</v>
      </c>
      <c r="BT87" s="115"/>
    </row>
    <row r="88" spans="1:72" ht="15.75" customHeight="1">
      <c r="A88" s="127" t="s">
        <v>30</v>
      </c>
      <c r="B88" s="108" t="s">
        <v>4337</v>
      </c>
      <c r="C88" s="460" t="s">
        <v>754</v>
      </c>
      <c r="D88" s="441">
        <v>6200964</v>
      </c>
      <c r="E88" s="310" t="s">
        <v>18</v>
      </c>
      <c r="F88" s="310" t="s">
        <v>42</v>
      </c>
      <c r="G88" s="310" t="s">
        <v>90</v>
      </c>
      <c r="H88" s="310">
        <f>IFERROR(VLOOKUP(G88,'Cadastro de assessores'!A:B,2,FALSE),"Não Cadastrado")</f>
        <v>12331</v>
      </c>
      <c r="I88" s="310"/>
      <c r="J88" s="26" t="s">
        <v>4046</v>
      </c>
      <c r="K88" s="310"/>
      <c r="L88" s="434"/>
      <c r="M88" s="434">
        <v>44851</v>
      </c>
      <c r="N88" s="316"/>
      <c r="O88" s="316" t="s">
        <v>4053</v>
      </c>
      <c r="P88" s="406">
        <v>1.4999999999999999E-2</v>
      </c>
      <c r="Q88" s="176" t="s">
        <v>4338</v>
      </c>
      <c r="R88" s="436"/>
      <c r="S88" s="309"/>
      <c r="T88" s="309"/>
      <c r="U88" s="309"/>
      <c r="V88" s="316" t="s">
        <v>42</v>
      </c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67"/>
      <c r="AI88" s="356"/>
      <c r="AJ88" s="356"/>
      <c r="AK88" s="356"/>
      <c r="AL88" s="356"/>
      <c r="AM88" s="356"/>
      <c r="AN88" s="356"/>
      <c r="AO88" s="356"/>
      <c r="AP88" s="356"/>
      <c r="AQ88" s="367"/>
      <c r="AR88" s="367"/>
      <c r="AS88" s="357"/>
      <c r="AT88" s="357"/>
      <c r="AU88" s="367"/>
      <c r="AV88" s="356"/>
      <c r="AW88" s="356"/>
      <c r="AX88" s="356"/>
      <c r="AY88" s="356"/>
      <c r="AZ88" s="356"/>
      <c r="BA88" s="356"/>
      <c r="BB88" s="356"/>
      <c r="BC88" s="356"/>
      <c r="BD88" s="356"/>
      <c r="BE88" s="356"/>
      <c r="BF88" s="356"/>
      <c r="BG88" s="356"/>
      <c r="BH88" s="356"/>
      <c r="BI88" s="356">
        <v>100573.01</v>
      </c>
      <c r="BJ88" s="356">
        <v>101202.63</v>
      </c>
      <c r="BK88" s="356">
        <v>101938.92</v>
      </c>
      <c r="BL88" s="356">
        <v>102987.13</v>
      </c>
      <c r="BM88" s="356">
        <v>103762.49</v>
      </c>
      <c r="BN88" s="356">
        <v>4135.72</v>
      </c>
      <c r="BO88" s="356">
        <v>0</v>
      </c>
      <c r="BP88" s="356">
        <v>0</v>
      </c>
      <c r="BQ88" s="356">
        <v>0</v>
      </c>
      <c r="BR88" s="356">
        <v>0</v>
      </c>
      <c r="BS88" s="115">
        <v>0</v>
      </c>
      <c r="BT88" s="115"/>
    </row>
    <row r="89" spans="1:72" ht="15.75" customHeight="1">
      <c r="A89" s="127" t="s">
        <v>30</v>
      </c>
      <c r="B89" s="108" t="s">
        <v>4339</v>
      </c>
      <c r="C89" s="408" t="s">
        <v>4340</v>
      </c>
      <c r="D89" s="451">
        <v>7911381</v>
      </c>
      <c r="E89" s="309" t="s">
        <v>18</v>
      </c>
      <c r="F89" s="309" t="s">
        <v>32</v>
      </c>
      <c r="G89" s="309" t="s">
        <v>220</v>
      </c>
      <c r="H89" s="316">
        <f>IFERROR(VLOOKUP(G89,'Cadastro de assessores'!A:B,2,FALSE),"Não Cadastrado")</f>
        <v>12332</v>
      </c>
      <c r="I89" s="316"/>
      <c r="J89" s="26" t="s">
        <v>161</v>
      </c>
      <c r="K89" s="309" t="s">
        <v>4052</v>
      </c>
      <c r="L89" s="405">
        <v>44655</v>
      </c>
      <c r="M89" s="405">
        <v>44655</v>
      </c>
      <c r="N89" s="409">
        <v>44723</v>
      </c>
      <c r="O89" s="316" t="s">
        <v>4061</v>
      </c>
      <c r="P89" s="406">
        <v>7.0000000000000001E-3</v>
      </c>
      <c r="Q89" s="176" t="s">
        <v>4341</v>
      </c>
      <c r="R89" s="436"/>
      <c r="S89" s="309" t="str">
        <f>IF(BC89&lt;=0,"",IF(BC89&lt;=1000000,"Não Qualificado",IF(AND(BC89&gt;1000000,BC89&lt;=10000000),"Qualificado","Profissional")))</f>
        <v>Não Qualificado</v>
      </c>
      <c r="T89" s="309" t="s">
        <v>163</v>
      </c>
      <c r="U89" s="309" t="s">
        <v>4192</v>
      </c>
      <c r="V89" s="309" t="s">
        <v>32</v>
      </c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  <c r="AH89" s="367"/>
      <c r="AI89" s="437"/>
      <c r="AJ89" s="356"/>
      <c r="AK89" s="356"/>
      <c r="AL89" s="356"/>
      <c r="AM89" s="356"/>
      <c r="AN89" s="356"/>
      <c r="AO89" s="356"/>
      <c r="AP89" s="356"/>
      <c r="AQ89" s="356"/>
      <c r="AR89" s="356"/>
      <c r="AS89" s="367"/>
      <c r="AT89" s="357"/>
      <c r="AU89" s="357"/>
      <c r="AV89" s="356"/>
      <c r="AW89" s="356"/>
      <c r="AX89" s="356"/>
      <c r="AY89" s="356"/>
      <c r="AZ89" s="356"/>
      <c r="BA89" s="356"/>
      <c r="BB89" s="356"/>
      <c r="BC89" s="356">
        <v>238157.51</v>
      </c>
      <c r="BD89" s="356">
        <v>101108.1</v>
      </c>
      <c r="BE89" s="356">
        <v>101769.13</v>
      </c>
      <c r="BF89" s="356">
        <v>0</v>
      </c>
      <c r="BG89" s="356">
        <v>0</v>
      </c>
      <c r="BH89" s="356">
        <v>0</v>
      </c>
      <c r="BI89" s="356">
        <v>0</v>
      </c>
      <c r="BJ89" s="356">
        <v>0</v>
      </c>
      <c r="BK89" s="356">
        <v>0</v>
      </c>
      <c r="BL89" s="356">
        <v>0</v>
      </c>
      <c r="BM89" s="356">
        <v>0</v>
      </c>
      <c r="BN89" s="356">
        <v>0</v>
      </c>
      <c r="BO89" s="356">
        <v>0</v>
      </c>
      <c r="BP89" s="356">
        <v>0</v>
      </c>
      <c r="BQ89" s="356">
        <v>0</v>
      </c>
      <c r="BR89" s="356">
        <v>0</v>
      </c>
      <c r="BS89" s="115" t="s">
        <v>4057</v>
      </c>
      <c r="BT89" s="115"/>
    </row>
    <row r="90" spans="1:72" ht="15.75" customHeight="1">
      <c r="A90" s="127" t="s">
        <v>30</v>
      </c>
      <c r="B90" s="108" t="s">
        <v>772</v>
      </c>
      <c r="C90" s="460" t="s">
        <v>4342</v>
      </c>
      <c r="D90" s="441">
        <v>9009694</v>
      </c>
      <c r="E90" s="310" t="s">
        <v>18</v>
      </c>
      <c r="F90" s="310" t="s">
        <v>42</v>
      </c>
      <c r="G90" s="310" t="s">
        <v>90</v>
      </c>
      <c r="H90" s="310">
        <f>IFERROR(VLOOKUP(G90,'Cadastro de assessores'!A:B,2,FALSE),"Não Cadastrado")</f>
        <v>12331</v>
      </c>
      <c r="I90" s="310"/>
      <c r="J90" s="26" t="s">
        <v>4046</v>
      </c>
      <c r="K90" s="310" t="s">
        <v>170</v>
      </c>
      <c r="L90" s="434">
        <v>44760</v>
      </c>
      <c r="M90" s="434">
        <v>44762</v>
      </c>
      <c r="N90" s="316"/>
      <c r="O90" s="316" t="s">
        <v>4064</v>
      </c>
      <c r="P90" s="406">
        <v>1.2E-2</v>
      </c>
      <c r="Q90" s="439" t="s">
        <v>4343</v>
      </c>
      <c r="R90" s="436"/>
      <c r="S90" s="309"/>
      <c r="T90" s="309" t="s">
        <v>163</v>
      </c>
      <c r="U90" s="309"/>
      <c r="V90" s="316" t="s">
        <v>42</v>
      </c>
      <c r="W90" s="367"/>
      <c r="X90" s="367"/>
      <c r="Y90" s="367"/>
      <c r="Z90" s="367"/>
      <c r="AA90" s="367"/>
      <c r="AB90" s="367"/>
      <c r="AC90" s="367"/>
      <c r="AD90" s="367"/>
      <c r="AE90" s="367"/>
      <c r="AF90" s="367"/>
      <c r="AG90" s="367"/>
      <c r="AH90" s="367"/>
      <c r="AI90" s="356"/>
      <c r="AJ90" s="356"/>
      <c r="AK90" s="356"/>
      <c r="AL90" s="356"/>
      <c r="AM90" s="356"/>
      <c r="AN90" s="356"/>
      <c r="AO90" s="356"/>
      <c r="AP90" s="356"/>
      <c r="AQ90" s="367"/>
      <c r="AR90" s="367"/>
      <c r="AS90" s="357"/>
      <c r="AT90" s="357"/>
      <c r="AU90" s="367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>
        <v>150490.96</v>
      </c>
      <c r="BG90" s="356">
        <v>191744.61309999999</v>
      </c>
      <c r="BH90" s="356">
        <v>173541.41</v>
      </c>
      <c r="BI90" s="356">
        <v>177038.27</v>
      </c>
      <c r="BJ90" s="356">
        <v>177889.47</v>
      </c>
      <c r="BK90" s="356">
        <v>179567.29</v>
      </c>
      <c r="BL90" s="356">
        <v>6285.65</v>
      </c>
      <c r="BM90" s="356">
        <v>88.68</v>
      </c>
      <c r="BN90" s="356">
        <v>88.69</v>
      </c>
      <c r="BO90" s="356">
        <v>88.69</v>
      </c>
      <c r="BP90" s="356">
        <v>88.69</v>
      </c>
      <c r="BQ90" s="356">
        <v>88.69</v>
      </c>
      <c r="BR90" s="356">
        <v>88.69</v>
      </c>
      <c r="BS90" s="115">
        <v>0</v>
      </c>
      <c r="BT90" s="115"/>
    </row>
    <row r="91" spans="1:72" ht="15.75" customHeight="1">
      <c r="A91" s="127" t="s">
        <v>30</v>
      </c>
      <c r="B91" s="108" t="s">
        <v>775</v>
      </c>
      <c r="C91" s="408" t="s">
        <v>773</v>
      </c>
      <c r="D91" s="316">
        <v>2218849</v>
      </c>
      <c r="E91" s="310" t="s">
        <v>18</v>
      </c>
      <c r="F91" s="310" t="s">
        <v>42</v>
      </c>
      <c r="G91" s="310" t="s">
        <v>48</v>
      </c>
      <c r="H91" s="316" t="str">
        <f>IFERROR(VLOOKUP(G91,'Cadastro de assessores'!A:B,2,FALSE),"Não Cadastrado")</f>
        <v>18009</v>
      </c>
      <c r="I91" s="316"/>
      <c r="J91" s="26" t="s">
        <v>4046</v>
      </c>
      <c r="K91" s="310" t="s">
        <v>170</v>
      </c>
      <c r="L91" s="434">
        <v>44407</v>
      </c>
      <c r="M91" s="434">
        <v>44407</v>
      </c>
      <c r="N91" s="316"/>
      <c r="O91" s="316" t="s">
        <v>4269</v>
      </c>
      <c r="P91" s="406">
        <v>0.02</v>
      </c>
      <c r="Q91" s="176" t="s">
        <v>4344</v>
      </c>
      <c r="R91" s="436"/>
      <c r="S91" s="309" t="str">
        <f t="shared" ref="S91:S108" si="10">IF(BC91&lt;=0,"",IF(BC91&lt;=1000000,"Não Qualificado",IF(AND(BC91&gt;1000000,BC91&lt;=10000000),"Qualificado","Profissional")))</f>
        <v>Não Qualificado</v>
      </c>
      <c r="T91" s="309" t="s">
        <v>163</v>
      </c>
      <c r="U91" s="309" t="s">
        <v>4105</v>
      </c>
      <c r="V91" s="309" t="s">
        <v>230</v>
      </c>
      <c r="W91" s="367"/>
      <c r="X91" s="367"/>
      <c r="Y91" s="367"/>
      <c r="Z91" s="367"/>
      <c r="AA91" s="367"/>
      <c r="AB91" s="367"/>
      <c r="AC91" s="367"/>
      <c r="AD91" s="367"/>
      <c r="AE91" s="367"/>
      <c r="AF91" s="367"/>
      <c r="AG91" s="367"/>
      <c r="AH91" s="437"/>
      <c r="AI91" s="356"/>
      <c r="AJ91" s="356"/>
      <c r="AK91" s="356"/>
      <c r="AL91" s="356"/>
      <c r="AM91" s="356"/>
      <c r="AN91" s="356"/>
      <c r="AO91" s="356"/>
      <c r="AP91" s="356"/>
      <c r="AQ91" s="356"/>
      <c r="AR91" s="367"/>
      <c r="AS91" s="367"/>
      <c r="AT91" s="357">
        <v>254666.05</v>
      </c>
      <c r="AU91" s="357">
        <v>252460.97</v>
      </c>
      <c r="AV91" s="356">
        <v>256694.45</v>
      </c>
      <c r="AW91" s="356">
        <v>241065.82</v>
      </c>
      <c r="AX91" s="356">
        <v>244859.61</v>
      </c>
      <c r="AY91" s="356">
        <v>243016.79</v>
      </c>
      <c r="AZ91" s="356">
        <v>249436.95</v>
      </c>
      <c r="BA91" s="356">
        <v>257266.38</v>
      </c>
      <c r="BB91" s="356">
        <v>241372.76</v>
      </c>
      <c r="BC91" s="356">
        <v>153467.54999999999</v>
      </c>
      <c r="BD91" s="356">
        <v>239398.93</v>
      </c>
      <c r="BE91" s="356">
        <v>223029.79</v>
      </c>
      <c r="BF91" s="356">
        <v>218626.56</v>
      </c>
      <c r="BG91" s="356">
        <v>224454.54889999999</v>
      </c>
      <c r="BH91" s="356">
        <v>226595.59</v>
      </c>
      <c r="BI91" s="356">
        <v>245546.86</v>
      </c>
      <c r="BJ91" s="356">
        <v>233211.47</v>
      </c>
      <c r="BK91" s="356">
        <v>231295.8</v>
      </c>
      <c r="BL91" s="356">
        <v>229524</v>
      </c>
      <c r="BM91" s="356">
        <v>227321.7</v>
      </c>
      <c r="BN91" s="356">
        <v>229710.88</v>
      </c>
      <c r="BO91" s="356">
        <v>234156.92</v>
      </c>
      <c r="BP91" s="356">
        <v>233974.86</v>
      </c>
      <c r="BQ91" s="356">
        <v>240669.12</v>
      </c>
      <c r="BR91" s="356">
        <v>239327.8</v>
      </c>
      <c r="BS91" s="115">
        <v>0</v>
      </c>
      <c r="BT91" s="115"/>
    </row>
    <row r="92" spans="1:72" ht="15.75" customHeight="1">
      <c r="A92" s="127" t="s">
        <v>30</v>
      </c>
      <c r="B92" s="108" t="s">
        <v>4345</v>
      </c>
      <c r="C92" s="408" t="s">
        <v>4346</v>
      </c>
      <c r="D92" s="316">
        <v>5900668</v>
      </c>
      <c r="E92" s="310" t="s">
        <v>18</v>
      </c>
      <c r="F92" s="310" t="s">
        <v>42</v>
      </c>
      <c r="G92" s="310" t="s">
        <v>48</v>
      </c>
      <c r="H92" s="316" t="str">
        <f>IFERROR(VLOOKUP(G92,'Cadastro de assessores'!A:B,2,FALSE),"Não Cadastrado")</f>
        <v>18009</v>
      </c>
      <c r="I92" s="316"/>
      <c r="J92" s="26" t="s">
        <v>4046</v>
      </c>
      <c r="K92" s="309" t="s">
        <v>179</v>
      </c>
      <c r="L92" s="309" t="s">
        <v>3378</v>
      </c>
      <c r="M92" s="455" t="s">
        <v>3891</v>
      </c>
      <c r="N92" s="316"/>
      <c r="O92" s="316" t="s">
        <v>4047</v>
      </c>
      <c r="P92" s="406">
        <v>0.02</v>
      </c>
      <c r="Q92" s="176"/>
      <c r="R92" s="436"/>
      <c r="S92" s="309" t="str">
        <f t="shared" si="10"/>
        <v/>
      </c>
      <c r="T92" s="309" t="s">
        <v>163</v>
      </c>
      <c r="U92" s="309" t="s">
        <v>4105</v>
      </c>
      <c r="V92" s="309" t="s">
        <v>230</v>
      </c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437"/>
      <c r="AJ92" s="356"/>
      <c r="AK92" s="356"/>
      <c r="AL92" s="356"/>
      <c r="AM92" s="356"/>
      <c r="AN92" s="356"/>
      <c r="AO92" s="356"/>
      <c r="AP92" s="356"/>
      <c r="AQ92" s="356"/>
      <c r="AR92" s="356"/>
      <c r="AS92" s="367"/>
      <c r="AT92" s="357"/>
      <c r="AU92" s="357"/>
      <c r="AV92" s="356"/>
      <c r="AW92" s="356"/>
      <c r="AX92" s="356"/>
      <c r="AY92" s="356"/>
      <c r="AZ92" s="356"/>
      <c r="BA92" s="356">
        <v>0</v>
      </c>
      <c r="BB92" s="356">
        <v>0</v>
      </c>
      <c r="BC92" s="356">
        <v>0</v>
      </c>
      <c r="BD92" s="356" t="s">
        <v>3167</v>
      </c>
      <c r="BE92" s="356" t="s">
        <v>3167</v>
      </c>
      <c r="BF92" s="356">
        <v>0</v>
      </c>
      <c r="BG92" s="356">
        <v>0</v>
      </c>
      <c r="BH92" s="356">
        <v>0</v>
      </c>
      <c r="BI92" s="356">
        <v>0</v>
      </c>
      <c r="BJ92" s="356">
        <v>0</v>
      </c>
      <c r="BK92" s="356">
        <v>0</v>
      </c>
      <c r="BL92" s="356">
        <v>0</v>
      </c>
      <c r="BM92" s="356">
        <v>0</v>
      </c>
      <c r="BN92" s="356">
        <v>0</v>
      </c>
      <c r="BO92" s="356">
        <v>0</v>
      </c>
      <c r="BP92" s="356">
        <v>0</v>
      </c>
      <c r="BQ92" s="356">
        <v>0</v>
      </c>
      <c r="BR92" s="356">
        <v>0</v>
      </c>
      <c r="BS92" s="115">
        <v>0</v>
      </c>
      <c r="BT92" s="115"/>
    </row>
    <row r="93" spans="1:72" ht="15.75" customHeight="1">
      <c r="A93" s="127" t="s">
        <v>30</v>
      </c>
      <c r="B93" s="108" t="s">
        <v>4347</v>
      </c>
      <c r="C93" s="127" t="s">
        <v>4348</v>
      </c>
      <c r="D93" s="309">
        <v>4748841</v>
      </c>
      <c r="E93" s="309" t="s">
        <v>3158</v>
      </c>
      <c r="F93" s="309" t="s">
        <v>32</v>
      </c>
      <c r="G93" s="309" t="s">
        <v>3158</v>
      </c>
      <c r="H93" s="309" t="str">
        <f>IFERROR(VLOOKUP(G93,'Cadastro de assessores'!A:B,2,FALSE),"Não Cadastrado")</f>
        <v>18986</v>
      </c>
      <c r="I93" s="309"/>
      <c r="J93" s="26" t="s">
        <v>161</v>
      </c>
      <c r="K93" s="309" t="s">
        <v>4052</v>
      </c>
      <c r="L93" s="405">
        <v>44215</v>
      </c>
      <c r="M93" s="405">
        <v>44215</v>
      </c>
      <c r="N93" s="405">
        <v>44719</v>
      </c>
      <c r="O93" s="309" t="s">
        <v>4068</v>
      </c>
      <c r="P93" s="406">
        <v>2.5000000000000001E-2</v>
      </c>
      <c r="Q93" s="439" t="s">
        <v>4349</v>
      </c>
      <c r="R93" s="436"/>
      <c r="S93" s="309" t="str">
        <f t="shared" si="10"/>
        <v/>
      </c>
      <c r="T93" s="309" t="s">
        <v>163</v>
      </c>
      <c r="U93" s="309" t="s">
        <v>4188</v>
      </c>
      <c r="V93" s="309" t="s">
        <v>32</v>
      </c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356"/>
      <c r="AL93" s="356">
        <v>249727</v>
      </c>
      <c r="AM93" s="356">
        <v>243322.85</v>
      </c>
      <c r="AN93" s="356">
        <v>242818.18</v>
      </c>
      <c r="AO93" s="356">
        <v>250418.51</v>
      </c>
      <c r="AP93" s="356">
        <v>251699.24</v>
      </c>
      <c r="AQ93" s="356">
        <v>215492.57</v>
      </c>
      <c r="AR93" s="356">
        <v>221713.63</v>
      </c>
      <c r="AS93" s="356">
        <v>218723.89</v>
      </c>
      <c r="AT93" s="356">
        <v>174595.72</v>
      </c>
      <c r="AU93" s="356">
        <v>172223.71</v>
      </c>
      <c r="AV93" s="356">
        <v>244460.85</v>
      </c>
      <c r="AW93" s="356">
        <v>124071.75</v>
      </c>
      <c r="AX93" s="356">
        <v>121472.21</v>
      </c>
      <c r="AY93" s="356">
        <v>124413.65</v>
      </c>
      <c r="AZ93" s="356">
        <v>132440.34</v>
      </c>
      <c r="BA93" s="356">
        <v>34951.480000000003</v>
      </c>
      <c r="BB93" s="356">
        <v>0</v>
      </c>
      <c r="BC93" s="356">
        <v>0</v>
      </c>
      <c r="BD93" s="356">
        <v>619.95000000000005</v>
      </c>
      <c r="BE93" s="356" t="s">
        <v>3167</v>
      </c>
      <c r="BF93" s="356">
        <v>0</v>
      </c>
      <c r="BG93" s="356">
        <v>0</v>
      </c>
      <c r="BH93" s="356">
        <v>0</v>
      </c>
      <c r="BI93" s="356">
        <v>0</v>
      </c>
      <c r="BJ93" s="356">
        <v>0</v>
      </c>
      <c r="BK93" s="356">
        <v>0</v>
      </c>
      <c r="BL93" s="356">
        <v>0</v>
      </c>
      <c r="BM93" s="356">
        <v>0</v>
      </c>
      <c r="BN93" s="356">
        <v>0</v>
      </c>
      <c r="BO93" s="356">
        <v>0</v>
      </c>
      <c r="BP93" s="356">
        <v>0</v>
      </c>
      <c r="BQ93" s="356">
        <v>0</v>
      </c>
      <c r="BR93" s="356">
        <v>0</v>
      </c>
      <c r="BS93" s="115" t="s">
        <v>4057</v>
      </c>
      <c r="BT93" s="115"/>
    </row>
    <row r="94" spans="1:72" ht="15.75" customHeight="1">
      <c r="A94" s="127" t="s">
        <v>30</v>
      </c>
      <c r="B94" s="108" t="s">
        <v>4350</v>
      </c>
      <c r="C94" s="408" t="s">
        <v>4351</v>
      </c>
      <c r="D94" s="316">
        <v>5891248</v>
      </c>
      <c r="E94" s="309" t="s">
        <v>18</v>
      </c>
      <c r="F94" s="309" t="s">
        <v>42</v>
      </c>
      <c r="G94" s="309" t="s">
        <v>48</v>
      </c>
      <c r="H94" s="309" t="str">
        <f>IFERROR(VLOOKUP(G94,'Cadastro de assessores'!A:B,2,FALSE),"Não Cadastrado")</f>
        <v>18009</v>
      </c>
      <c r="I94" s="309"/>
      <c r="J94" s="26" t="s">
        <v>161</v>
      </c>
      <c r="K94" s="309" t="s">
        <v>4052</v>
      </c>
      <c r="L94" s="409">
        <v>44385</v>
      </c>
      <c r="M94" s="409">
        <v>44385</v>
      </c>
      <c r="N94" s="409">
        <v>44650</v>
      </c>
      <c r="O94" s="316" t="s">
        <v>4047</v>
      </c>
      <c r="P94" s="406">
        <v>0.02</v>
      </c>
      <c r="Q94" s="439" t="s">
        <v>4352</v>
      </c>
      <c r="R94" s="436"/>
      <c r="S94" s="309" t="str">
        <f t="shared" si="10"/>
        <v>Qualificado</v>
      </c>
      <c r="T94" s="309" t="s">
        <v>163</v>
      </c>
      <c r="U94" s="309" t="s">
        <v>4353</v>
      </c>
      <c r="V94" s="309" t="s">
        <v>230</v>
      </c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356"/>
      <c r="AL94" s="356"/>
      <c r="AM94" s="356"/>
      <c r="AN94" s="356"/>
      <c r="AO94" s="356"/>
      <c r="AP94" s="356"/>
      <c r="AQ94" s="356"/>
      <c r="AR94" s="356"/>
      <c r="AS94" s="356"/>
      <c r="AT94" s="356">
        <v>150008.04999999999</v>
      </c>
      <c r="AU94" s="356">
        <v>148076.54</v>
      </c>
      <c r="AV94" s="356">
        <v>143699.95000000001</v>
      </c>
      <c r="AW94" s="356">
        <v>136925.10999999999</v>
      </c>
      <c r="AX94" s="356">
        <v>136509.01</v>
      </c>
      <c r="AY94" s="356">
        <v>138172.22</v>
      </c>
      <c r="AZ94" s="356">
        <v>144484.64000000001</v>
      </c>
      <c r="BA94" s="356">
        <v>145748.73000000001</v>
      </c>
      <c r="BB94" s="356">
        <v>152597.54</v>
      </c>
      <c r="BC94" s="356">
        <v>2853631.15</v>
      </c>
      <c r="BD94" s="356" t="s">
        <v>3167</v>
      </c>
      <c r="BE94" s="356" t="s">
        <v>3167</v>
      </c>
      <c r="BF94" s="356">
        <v>0</v>
      </c>
      <c r="BG94" s="356">
        <v>0</v>
      </c>
      <c r="BH94" s="356">
        <v>0</v>
      </c>
      <c r="BI94" s="356">
        <v>0</v>
      </c>
      <c r="BJ94" s="356">
        <v>0</v>
      </c>
      <c r="BK94" s="356">
        <v>0</v>
      </c>
      <c r="BL94" s="356">
        <v>0</v>
      </c>
      <c r="BM94" s="356">
        <v>0</v>
      </c>
      <c r="BN94" s="356">
        <v>0</v>
      </c>
      <c r="BO94" s="356">
        <v>0</v>
      </c>
      <c r="BP94" s="356">
        <v>0</v>
      </c>
      <c r="BQ94" s="356">
        <v>0</v>
      </c>
      <c r="BR94" s="356">
        <v>0</v>
      </c>
      <c r="BS94" s="115" t="s">
        <v>4057</v>
      </c>
      <c r="BT94" s="115"/>
    </row>
    <row r="95" spans="1:72" ht="15.75" customHeight="1">
      <c r="A95" s="127" t="s">
        <v>30</v>
      </c>
      <c r="B95" s="108" t="s">
        <v>4354</v>
      </c>
      <c r="C95" s="127" t="s">
        <v>4355</v>
      </c>
      <c r="D95" s="309">
        <v>4947220</v>
      </c>
      <c r="E95" s="309" t="s">
        <v>18</v>
      </c>
      <c r="F95" s="309" t="s">
        <v>32</v>
      </c>
      <c r="G95" s="309" t="s">
        <v>4356</v>
      </c>
      <c r="H95" s="309">
        <f>IFERROR(VLOOKUP(G95,'Cadastro de assessores'!A:B,2,FALSE),"Não Cadastrado")</f>
        <v>12339</v>
      </c>
      <c r="I95" s="309"/>
      <c r="J95" s="26" t="s">
        <v>161</v>
      </c>
      <c r="K95" s="309" t="s">
        <v>4052</v>
      </c>
      <c r="L95" s="405">
        <v>44277</v>
      </c>
      <c r="M95" s="405">
        <v>44277</v>
      </c>
      <c r="N95" s="405">
        <v>44781</v>
      </c>
      <c r="O95" s="309" t="s">
        <v>4064</v>
      </c>
      <c r="P95" s="406">
        <v>1.2E-2</v>
      </c>
      <c r="Q95" s="439" t="s">
        <v>4357</v>
      </c>
      <c r="R95" s="436"/>
      <c r="S95" s="309" t="str">
        <f t="shared" si="10"/>
        <v>Não Qualificado</v>
      </c>
      <c r="T95" s="309" t="s">
        <v>163</v>
      </c>
      <c r="U95" s="309" t="s">
        <v>4105</v>
      </c>
      <c r="V95" s="309" t="s">
        <v>230</v>
      </c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356"/>
      <c r="AL95" s="356"/>
      <c r="AM95" s="356"/>
      <c r="AN95" s="356"/>
      <c r="AO95" s="356">
        <v>150812.69</v>
      </c>
      <c r="AP95" s="356">
        <v>151366.6</v>
      </c>
      <c r="AQ95" s="356">
        <v>151085.45000000001</v>
      </c>
      <c r="AR95" s="356">
        <v>148417.9</v>
      </c>
      <c r="AS95" s="356">
        <v>148017.04</v>
      </c>
      <c r="AT95" s="356">
        <v>146721.57</v>
      </c>
      <c r="AU95" s="356">
        <v>146506.39000000001</v>
      </c>
      <c r="AV95" s="356">
        <v>150122.96</v>
      </c>
      <c r="AW95" s="356">
        <v>144128.04</v>
      </c>
      <c r="AX95" s="356">
        <v>149443.76</v>
      </c>
      <c r="AY95" s="356">
        <v>150913.95000000001</v>
      </c>
      <c r="AZ95" s="356">
        <v>152666.89000000001</v>
      </c>
      <c r="BA95" s="356">
        <v>153760.43</v>
      </c>
      <c r="BB95" s="356">
        <v>158086.84</v>
      </c>
      <c r="BC95" s="356">
        <v>218875.33</v>
      </c>
      <c r="BD95" s="356">
        <v>157281.76</v>
      </c>
      <c r="BE95" s="356">
        <v>157002.07</v>
      </c>
      <c r="BF95" s="356">
        <v>159766.73000000001</v>
      </c>
      <c r="BG95" s="356">
        <v>0</v>
      </c>
      <c r="BH95" s="356">
        <v>0</v>
      </c>
      <c r="BI95" s="356">
        <v>0</v>
      </c>
      <c r="BJ95" s="356">
        <v>0</v>
      </c>
      <c r="BK95" s="356">
        <v>0</v>
      </c>
      <c r="BL95" s="356">
        <v>0</v>
      </c>
      <c r="BM95" s="356">
        <v>0</v>
      </c>
      <c r="BN95" s="356">
        <v>0</v>
      </c>
      <c r="BO95" s="356">
        <v>0</v>
      </c>
      <c r="BP95" s="356">
        <v>0</v>
      </c>
      <c r="BQ95" s="356">
        <v>0</v>
      </c>
      <c r="BR95" s="356">
        <v>0</v>
      </c>
      <c r="BS95" s="115" t="s">
        <v>4057</v>
      </c>
      <c r="BT95" s="115"/>
    </row>
    <row r="96" spans="1:72" ht="15.75" customHeight="1">
      <c r="A96" s="127" t="s">
        <v>30</v>
      </c>
      <c r="B96" s="108" t="s">
        <v>4358</v>
      </c>
      <c r="C96" s="460" t="s">
        <v>4359</v>
      </c>
      <c r="D96" s="310">
        <v>6478648</v>
      </c>
      <c r="E96" s="310" t="s">
        <v>18</v>
      </c>
      <c r="F96" s="310" t="s">
        <v>42</v>
      </c>
      <c r="G96" s="445" t="s">
        <v>48</v>
      </c>
      <c r="H96" s="445" t="str">
        <f>IFERROR(VLOOKUP(G96,'Cadastro de assessores'!A:B,2,FALSE),"Não Cadastrado")</f>
        <v>18009</v>
      </c>
      <c r="I96" s="445"/>
      <c r="J96" s="26" t="s">
        <v>161</v>
      </c>
      <c r="K96" s="310" t="s">
        <v>170</v>
      </c>
      <c r="L96" s="434">
        <v>44442</v>
      </c>
      <c r="M96" s="434">
        <v>44445</v>
      </c>
      <c r="N96" s="438">
        <v>44914</v>
      </c>
      <c r="O96" s="309" t="s">
        <v>4061</v>
      </c>
      <c r="P96" s="406">
        <v>7.0000000000000001E-3</v>
      </c>
      <c r="Q96" s="176" t="s">
        <v>4360</v>
      </c>
      <c r="R96" s="436"/>
      <c r="S96" s="309" t="str">
        <f t="shared" si="10"/>
        <v>Não Qualificado</v>
      </c>
      <c r="T96" s="309" t="s">
        <v>163</v>
      </c>
      <c r="U96" s="309" t="s">
        <v>4226</v>
      </c>
      <c r="V96" s="316" t="s">
        <v>42</v>
      </c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437"/>
      <c r="AI96" s="437"/>
      <c r="AJ96" s="356"/>
      <c r="AK96" s="356"/>
      <c r="AL96" s="356"/>
      <c r="AM96" s="356"/>
      <c r="AN96" s="356"/>
      <c r="AO96" s="356"/>
      <c r="AP96" s="356"/>
      <c r="AQ96" s="356"/>
      <c r="AR96" s="356"/>
      <c r="AS96" s="450"/>
      <c r="AT96" s="357"/>
      <c r="AU96" s="357"/>
      <c r="AV96" s="356">
        <v>297488.08</v>
      </c>
      <c r="AW96" s="356">
        <v>294524.17</v>
      </c>
      <c r="AX96" s="356">
        <v>288767.11</v>
      </c>
      <c r="AY96" s="356">
        <v>291862.28999999998</v>
      </c>
      <c r="AZ96" s="356">
        <v>294452</v>
      </c>
      <c r="BA96" s="356">
        <v>296620.5</v>
      </c>
      <c r="BB96" s="356">
        <v>299685.82</v>
      </c>
      <c r="BC96" s="356">
        <v>195987.57</v>
      </c>
      <c r="BD96" s="356">
        <v>236196.34</v>
      </c>
      <c r="BE96" s="356">
        <v>202739.8</v>
      </c>
      <c r="BF96" s="356">
        <v>170632.19</v>
      </c>
      <c r="BG96" s="356">
        <v>171250.63380000001</v>
      </c>
      <c r="BH96" s="356">
        <v>172148.08</v>
      </c>
      <c r="BI96" s="356">
        <v>142866.96</v>
      </c>
      <c r="BJ96" s="356">
        <v>144168.4</v>
      </c>
      <c r="BK96" s="356">
        <v>0</v>
      </c>
      <c r="BL96" s="356">
        <v>0</v>
      </c>
      <c r="BM96" s="356">
        <v>0</v>
      </c>
      <c r="BN96" s="356">
        <v>0</v>
      </c>
      <c r="BO96" s="356">
        <v>0</v>
      </c>
      <c r="BP96" s="356">
        <v>0</v>
      </c>
      <c r="BQ96" s="356">
        <v>0</v>
      </c>
      <c r="BR96" s="356">
        <v>0</v>
      </c>
      <c r="BS96" s="115" t="s">
        <v>4057</v>
      </c>
      <c r="BT96" s="115"/>
    </row>
    <row r="97" spans="1:72" ht="15.75" customHeight="1">
      <c r="A97" s="127" t="s">
        <v>30</v>
      </c>
      <c r="B97" s="108" t="s">
        <v>4361</v>
      </c>
      <c r="C97" s="127" t="s">
        <v>4362</v>
      </c>
      <c r="D97" s="309">
        <v>4553905</v>
      </c>
      <c r="E97" s="310" t="s">
        <v>159</v>
      </c>
      <c r="F97" s="310" t="s">
        <v>32</v>
      </c>
      <c r="G97" s="310" t="s">
        <v>4363</v>
      </c>
      <c r="H97" s="310" t="str">
        <f>IFERROR(VLOOKUP(G97,'Cadastro de assessores'!A:B,2,FALSE),"Não Cadastrado")</f>
        <v>19157</v>
      </c>
      <c r="I97" s="310"/>
      <c r="J97" s="26" t="s">
        <v>4046</v>
      </c>
      <c r="K97" s="309" t="s">
        <v>179</v>
      </c>
      <c r="L97" s="435">
        <v>44130</v>
      </c>
      <c r="M97" s="435">
        <v>44132</v>
      </c>
      <c r="N97" s="316"/>
      <c r="O97" s="316" t="s">
        <v>4047</v>
      </c>
      <c r="P97" s="406">
        <v>0.02</v>
      </c>
      <c r="Q97" s="439"/>
      <c r="R97" s="436"/>
      <c r="S97" s="309" t="str">
        <f t="shared" si="10"/>
        <v/>
      </c>
      <c r="T97" s="309" t="s">
        <v>163</v>
      </c>
      <c r="U97" s="309" t="s">
        <v>4075</v>
      </c>
      <c r="V97" s="309" t="s">
        <v>32</v>
      </c>
      <c r="W97" s="437" t="s">
        <v>4056</v>
      </c>
      <c r="X97" s="437" t="s">
        <v>4056</v>
      </c>
      <c r="Y97" s="437" t="s">
        <v>4056</v>
      </c>
      <c r="Z97" s="437" t="s">
        <v>4056</v>
      </c>
      <c r="AA97" s="437" t="s">
        <v>4056</v>
      </c>
      <c r="AB97" s="437" t="s">
        <v>4056</v>
      </c>
      <c r="AC97" s="437" t="s">
        <v>4056</v>
      </c>
      <c r="AD97" s="437" t="s">
        <v>4056</v>
      </c>
      <c r="AE97" s="437" t="s">
        <v>4056</v>
      </c>
      <c r="AF97" s="437" t="s">
        <v>4056</v>
      </c>
      <c r="AG97" s="437" t="s">
        <v>4056</v>
      </c>
      <c r="AH97" s="437" t="s">
        <v>4056</v>
      </c>
      <c r="AI97" s="437" t="s">
        <v>4364</v>
      </c>
      <c r="AJ97" s="437" t="s">
        <v>4365</v>
      </c>
      <c r="AK97" s="356">
        <v>336245.25</v>
      </c>
      <c r="AL97" s="356">
        <v>327508.7</v>
      </c>
      <c r="AM97" s="356">
        <v>2271.16</v>
      </c>
      <c r="AN97" s="356">
        <v>2283.37</v>
      </c>
      <c r="AO97" s="356">
        <v>673.61</v>
      </c>
      <c r="AP97" s="356">
        <v>672.82</v>
      </c>
      <c r="AQ97" s="356">
        <v>672.62</v>
      </c>
      <c r="AR97" s="356">
        <v>471.67</v>
      </c>
      <c r="AS97" s="356">
        <v>470.83</v>
      </c>
      <c r="AT97" s="356">
        <v>148.06</v>
      </c>
      <c r="AU97" s="356">
        <v>147.84</v>
      </c>
      <c r="AV97" s="356"/>
      <c r="AW97" s="356">
        <v>147.43</v>
      </c>
      <c r="AX97" s="356">
        <v>147.22999999999999</v>
      </c>
      <c r="AY97" s="356"/>
      <c r="AZ97" s="356"/>
      <c r="BA97" s="356">
        <v>0</v>
      </c>
      <c r="BB97" s="356">
        <v>0</v>
      </c>
      <c r="BC97" s="356"/>
      <c r="BD97" s="356" t="s">
        <v>3167</v>
      </c>
      <c r="BE97" s="356" t="s">
        <v>3167</v>
      </c>
      <c r="BF97" s="356">
        <v>0</v>
      </c>
      <c r="BG97" s="356">
        <v>0</v>
      </c>
      <c r="BH97" s="356">
        <v>0</v>
      </c>
      <c r="BI97" s="356">
        <v>0</v>
      </c>
      <c r="BJ97" s="356">
        <v>0</v>
      </c>
      <c r="BK97" s="356">
        <v>0</v>
      </c>
      <c r="BL97" s="356">
        <v>0</v>
      </c>
      <c r="BM97" s="356">
        <v>0</v>
      </c>
      <c r="BN97" s="356">
        <v>0</v>
      </c>
      <c r="BO97" s="356">
        <v>0</v>
      </c>
      <c r="BP97" s="356">
        <v>0</v>
      </c>
      <c r="BQ97" s="356">
        <v>0</v>
      </c>
      <c r="BR97" s="356">
        <v>0</v>
      </c>
      <c r="BS97" s="115">
        <v>0</v>
      </c>
      <c r="BT97" s="115"/>
    </row>
    <row r="98" spans="1:72" ht="15.75" customHeight="1">
      <c r="A98" s="127" t="s">
        <v>30</v>
      </c>
      <c r="B98" s="108" t="s">
        <v>3888</v>
      </c>
      <c r="C98" s="127" t="s">
        <v>3885</v>
      </c>
      <c r="D98" s="309">
        <v>4425922</v>
      </c>
      <c r="E98" s="309" t="s">
        <v>159</v>
      </c>
      <c r="F98" s="309" t="s">
        <v>32</v>
      </c>
      <c r="G98" s="309" t="s">
        <v>3887</v>
      </c>
      <c r="H98" s="309" t="str">
        <f>IFERROR(VLOOKUP(G98,'Cadastro de assessores'!A:B,2,FALSE),"Não Cadastrado")</f>
        <v>14574</v>
      </c>
      <c r="I98" s="309"/>
      <c r="J98" s="26" t="s">
        <v>161</v>
      </c>
      <c r="K98" s="309" t="s">
        <v>4052</v>
      </c>
      <c r="L98" s="405">
        <v>44076</v>
      </c>
      <c r="M98" s="405">
        <v>44076</v>
      </c>
      <c r="N98" s="309"/>
      <c r="O98" s="309" t="s">
        <v>4053</v>
      </c>
      <c r="P98" s="406">
        <v>1.4999999999999999E-2</v>
      </c>
      <c r="Q98" s="439" t="s">
        <v>4366</v>
      </c>
      <c r="R98" s="436"/>
      <c r="S98" s="309" t="str">
        <f t="shared" si="10"/>
        <v/>
      </c>
      <c r="T98" s="309" t="s">
        <v>163</v>
      </c>
      <c r="U98" s="309" t="s">
        <v>4082</v>
      </c>
      <c r="V98" s="309" t="s">
        <v>32</v>
      </c>
      <c r="W98" s="437" t="s">
        <v>4056</v>
      </c>
      <c r="X98" s="437" t="s">
        <v>4056</v>
      </c>
      <c r="Y98" s="437" t="s">
        <v>4056</v>
      </c>
      <c r="Z98" s="437" t="s">
        <v>4056</v>
      </c>
      <c r="AA98" s="437" t="s">
        <v>4056</v>
      </c>
      <c r="AB98" s="437" t="s">
        <v>4056</v>
      </c>
      <c r="AC98" s="437" t="s">
        <v>4056</v>
      </c>
      <c r="AD98" s="437" t="s">
        <v>4056</v>
      </c>
      <c r="AE98" s="437" t="s">
        <v>4056</v>
      </c>
      <c r="AF98" s="437" t="s">
        <v>4056</v>
      </c>
      <c r="AG98" s="437" t="s">
        <v>4056</v>
      </c>
      <c r="AH98" s="437" t="s">
        <v>4367</v>
      </c>
      <c r="AI98" s="437" t="s">
        <v>4368</v>
      </c>
      <c r="AJ98" s="437" t="s">
        <v>4369</v>
      </c>
      <c r="AK98" s="356">
        <v>332622.02</v>
      </c>
      <c r="AL98" s="356">
        <v>356716.66</v>
      </c>
      <c r="AM98" s="356">
        <v>350126.55</v>
      </c>
      <c r="AN98" s="356">
        <v>349090.27</v>
      </c>
      <c r="AO98" s="356">
        <v>353327.56</v>
      </c>
      <c r="AP98" s="356">
        <v>334305.96999999997</v>
      </c>
      <c r="AQ98" s="356">
        <v>353443.95</v>
      </c>
      <c r="AR98" s="356">
        <v>360751.78</v>
      </c>
      <c r="AS98" s="356">
        <v>357800.14</v>
      </c>
      <c r="AT98" s="356">
        <v>350755.04</v>
      </c>
      <c r="AU98" s="356">
        <v>348476.75</v>
      </c>
      <c r="AV98" s="356">
        <v>342229.3</v>
      </c>
      <c r="AW98" s="356">
        <v>329338.03999999998</v>
      </c>
      <c r="AX98" s="356">
        <v>330257.68</v>
      </c>
      <c r="AY98" s="356">
        <v>335131.51</v>
      </c>
      <c r="AZ98" s="356">
        <v>344623.91</v>
      </c>
      <c r="BA98" s="356">
        <v>347228.85</v>
      </c>
      <c r="BB98" s="356">
        <v>359653.09</v>
      </c>
      <c r="BC98" s="356"/>
      <c r="BD98" s="356">
        <v>357090.15</v>
      </c>
      <c r="BE98" s="356">
        <v>355228.29</v>
      </c>
      <c r="BF98" s="356">
        <v>142544.19</v>
      </c>
      <c r="BG98" s="356">
        <v>192.99</v>
      </c>
      <c r="BH98" s="356">
        <v>193.57</v>
      </c>
      <c r="BI98" s="356">
        <v>193.57</v>
      </c>
      <c r="BJ98" s="356">
        <v>193.57</v>
      </c>
      <c r="BK98" s="356">
        <v>193.57</v>
      </c>
      <c r="BL98" s="356">
        <v>0</v>
      </c>
      <c r="BM98" s="356">
        <v>0</v>
      </c>
      <c r="BN98" s="356">
        <v>0</v>
      </c>
      <c r="BO98" s="356">
        <v>0</v>
      </c>
      <c r="BP98" s="356">
        <v>0</v>
      </c>
      <c r="BQ98" s="356">
        <v>0</v>
      </c>
      <c r="BR98" s="356">
        <v>0</v>
      </c>
      <c r="BS98" s="115" t="s">
        <v>4057</v>
      </c>
      <c r="BT98" s="115"/>
    </row>
    <row r="99" spans="1:72" ht="21.75" customHeight="1">
      <c r="A99" s="127" t="s">
        <v>30</v>
      </c>
      <c r="B99" s="108" t="s">
        <v>4370</v>
      </c>
      <c r="C99" s="408" t="s">
        <v>4371</v>
      </c>
      <c r="D99" s="451">
        <v>3863949</v>
      </c>
      <c r="E99" s="309" t="s">
        <v>18</v>
      </c>
      <c r="F99" s="309" t="s">
        <v>42</v>
      </c>
      <c r="G99" s="309" t="s">
        <v>90</v>
      </c>
      <c r="H99" s="309">
        <f>IFERROR(VLOOKUP(G99,'Cadastro de assessores'!A:B,2,FALSE),"Não Cadastrado")</f>
        <v>12331</v>
      </c>
      <c r="I99" s="309"/>
      <c r="J99" s="26" t="s">
        <v>161</v>
      </c>
      <c r="K99" s="309" t="s">
        <v>4052</v>
      </c>
      <c r="L99" s="405">
        <v>44648</v>
      </c>
      <c r="M99" s="405">
        <v>44648</v>
      </c>
      <c r="N99" s="405">
        <v>44796</v>
      </c>
      <c r="O99" s="309" t="s">
        <v>4053</v>
      </c>
      <c r="P99" s="406">
        <v>0</v>
      </c>
      <c r="Q99" s="461" t="s">
        <v>4372</v>
      </c>
      <c r="R99" s="436"/>
      <c r="S99" s="309" t="str">
        <f t="shared" si="10"/>
        <v>Não Qualificado</v>
      </c>
      <c r="T99" s="309" t="s">
        <v>163</v>
      </c>
      <c r="U99" s="309" t="s">
        <v>4100</v>
      </c>
      <c r="V99" s="309" t="s">
        <v>42</v>
      </c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356"/>
      <c r="AL99" s="356"/>
      <c r="AM99" s="356"/>
      <c r="AN99" s="356"/>
      <c r="AO99" s="356"/>
      <c r="AP99" s="356"/>
      <c r="AQ99" s="356"/>
      <c r="AR99" s="356"/>
      <c r="AS99" s="356"/>
      <c r="AT99" s="356"/>
      <c r="AU99" s="356"/>
      <c r="AV99" s="356"/>
      <c r="AW99" s="356"/>
      <c r="AX99" s="356"/>
      <c r="AY99" s="356"/>
      <c r="AZ99" s="356"/>
      <c r="BA99" s="356"/>
      <c r="BB99" s="356"/>
      <c r="BC99" s="356">
        <v>418602.28</v>
      </c>
      <c r="BD99" s="356" t="s">
        <v>3167</v>
      </c>
      <c r="BE99" s="356">
        <v>736159.95</v>
      </c>
      <c r="BF99" s="356">
        <v>813166.53</v>
      </c>
      <c r="BG99" s="356">
        <v>0</v>
      </c>
      <c r="BH99" s="356">
        <v>0</v>
      </c>
      <c r="BI99" s="356">
        <v>0</v>
      </c>
      <c r="BJ99" s="356">
        <v>0</v>
      </c>
      <c r="BK99" s="356">
        <v>0</v>
      </c>
      <c r="BL99" s="356">
        <v>0</v>
      </c>
      <c r="BM99" s="356">
        <v>0</v>
      </c>
      <c r="BN99" s="356">
        <v>0</v>
      </c>
      <c r="BO99" s="356">
        <v>0</v>
      </c>
      <c r="BP99" s="356">
        <v>0</v>
      </c>
      <c r="BQ99" s="356">
        <v>0</v>
      </c>
      <c r="BR99" s="356">
        <v>0</v>
      </c>
      <c r="BS99" s="115" t="s">
        <v>4057</v>
      </c>
      <c r="BT99" s="115"/>
    </row>
    <row r="100" spans="1:72" ht="15.75" customHeight="1">
      <c r="A100" s="127" t="s">
        <v>30</v>
      </c>
      <c r="B100" s="108" t="s">
        <v>4370</v>
      </c>
      <c r="C100" s="408" t="s">
        <v>4371</v>
      </c>
      <c r="D100" s="462">
        <v>8165220</v>
      </c>
      <c r="E100" s="309" t="s">
        <v>18</v>
      </c>
      <c r="F100" s="309" t="s">
        <v>42</v>
      </c>
      <c r="G100" s="309" t="s">
        <v>90</v>
      </c>
      <c r="H100" s="309">
        <f>IFERROR(VLOOKUP(G100,'Cadastro de assessores'!A:B,2,FALSE),"Não Cadastrado")</f>
        <v>12331</v>
      </c>
      <c r="I100" s="309"/>
      <c r="J100" s="26" t="s">
        <v>161</v>
      </c>
      <c r="K100" s="309" t="s">
        <v>4052</v>
      </c>
      <c r="L100" s="405">
        <v>44648</v>
      </c>
      <c r="M100" s="405">
        <v>44648</v>
      </c>
      <c r="N100" s="405">
        <v>44796</v>
      </c>
      <c r="O100" s="309" t="s">
        <v>4053</v>
      </c>
      <c r="P100" s="406">
        <v>1.4999999999999999E-2</v>
      </c>
      <c r="Q100" s="176" t="s">
        <v>4373</v>
      </c>
      <c r="R100" s="436"/>
      <c r="S100" s="309" t="str">
        <f t="shared" si="10"/>
        <v/>
      </c>
      <c r="T100" s="309" t="s">
        <v>163</v>
      </c>
      <c r="U100" s="309" t="s">
        <v>4100</v>
      </c>
      <c r="V100" s="309" t="s">
        <v>42</v>
      </c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356"/>
      <c r="AL100" s="356"/>
      <c r="AM100" s="356"/>
      <c r="AN100" s="356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>
        <v>797478.62</v>
      </c>
      <c r="BC100" s="356"/>
      <c r="BD100" s="356">
        <v>1622117.01</v>
      </c>
      <c r="BE100" s="356">
        <v>1609817.88</v>
      </c>
      <c r="BF100" s="356">
        <v>1636731.16</v>
      </c>
      <c r="BG100" s="356">
        <v>0</v>
      </c>
      <c r="BH100" s="356">
        <v>0</v>
      </c>
      <c r="BI100" s="356">
        <v>0</v>
      </c>
      <c r="BJ100" s="356">
        <v>0</v>
      </c>
      <c r="BK100" s="356">
        <v>0</v>
      </c>
      <c r="BL100" s="356">
        <v>0</v>
      </c>
      <c r="BM100" s="356">
        <v>0</v>
      </c>
      <c r="BN100" s="356">
        <v>0</v>
      </c>
      <c r="BO100" s="356">
        <v>0</v>
      </c>
      <c r="BP100" s="356">
        <v>0</v>
      </c>
      <c r="BQ100" s="356">
        <v>0</v>
      </c>
      <c r="BR100" s="356">
        <v>0</v>
      </c>
      <c r="BS100" s="115" t="s">
        <v>4057</v>
      </c>
      <c r="BT100" s="115"/>
    </row>
    <row r="101" spans="1:72" ht="15.75" customHeight="1">
      <c r="A101" s="127" t="s">
        <v>30</v>
      </c>
      <c r="B101" s="108" t="s">
        <v>4374</v>
      </c>
      <c r="C101" s="127" t="s">
        <v>4375</v>
      </c>
      <c r="D101" s="309">
        <v>4638237</v>
      </c>
      <c r="E101" s="309" t="s">
        <v>159</v>
      </c>
      <c r="F101" s="309" t="s">
        <v>32</v>
      </c>
      <c r="G101" s="309" t="s">
        <v>4326</v>
      </c>
      <c r="H101" s="309" t="str">
        <f>IFERROR(VLOOKUP(G101,'Cadastro de assessores'!A:B,2,FALSE),"Não Cadastrado")</f>
        <v>15049</v>
      </c>
      <c r="I101" s="309"/>
      <c r="J101" s="26" t="s">
        <v>161</v>
      </c>
      <c r="K101" s="309" t="s">
        <v>4052</v>
      </c>
      <c r="L101" s="438"/>
      <c r="M101" s="438">
        <v>44186</v>
      </c>
      <c r="N101" s="405">
        <v>44803</v>
      </c>
      <c r="O101" s="309" t="s">
        <v>4064</v>
      </c>
      <c r="P101" s="406">
        <v>1.2E-2</v>
      </c>
      <c r="Q101" s="439" t="s">
        <v>4376</v>
      </c>
      <c r="R101" s="436"/>
      <c r="S101" s="309" t="str">
        <f t="shared" si="10"/>
        <v>Não Qualificado</v>
      </c>
      <c r="T101" s="309" t="s">
        <v>163</v>
      </c>
      <c r="U101" s="309" t="s">
        <v>4377</v>
      </c>
      <c r="V101" s="309" t="s">
        <v>1838</v>
      </c>
      <c r="W101" s="437" t="s">
        <v>4056</v>
      </c>
      <c r="X101" s="437" t="s">
        <v>4056</v>
      </c>
      <c r="Y101" s="437" t="s">
        <v>4056</v>
      </c>
      <c r="Z101" s="437" t="s">
        <v>4056</v>
      </c>
      <c r="AA101" s="437" t="s">
        <v>4056</v>
      </c>
      <c r="AB101" s="437" t="s">
        <v>4056</v>
      </c>
      <c r="AC101" s="437" t="s">
        <v>4056</v>
      </c>
      <c r="AD101" s="437" t="s">
        <v>4056</v>
      </c>
      <c r="AE101" s="437" t="s">
        <v>4056</v>
      </c>
      <c r="AF101" s="437" t="s">
        <v>4056</v>
      </c>
      <c r="AG101" s="437" t="s">
        <v>4056</v>
      </c>
      <c r="AH101" s="437" t="s">
        <v>4056</v>
      </c>
      <c r="AI101" s="437" t="s">
        <v>4056</v>
      </c>
      <c r="AJ101" s="437" t="s">
        <v>4056</v>
      </c>
      <c r="AK101" s="356">
        <v>334010.75</v>
      </c>
      <c r="AL101" s="356">
        <v>332253.71000000002</v>
      </c>
      <c r="AM101" s="356">
        <v>327468.32</v>
      </c>
      <c r="AN101" s="356">
        <v>327192.17</v>
      </c>
      <c r="AO101" s="356">
        <v>331871.26</v>
      </c>
      <c r="AP101" s="356">
        <v>333008.95</v>
      </c>
      <c r="AQ101" s="356">
        <v>332375.94</v>
      </c>
      <c r="AR101" s="356">
        <v>336309.33</v>
      </c>
      <c r="AS101" s="356">
        <v>335654.58</v>
      </c>
      <c r="AT101" s="356">
        <v>333100.15999999997</v>
      </c>
      <c r="AU101" s="356">
        <v>332839.44</v>
      </c>
      <c r="AV101" s="356">
        <v>329388.09000000003</v>
      </c>
      <c r="AW101" s="356">
        <v>322475.07</v>
      </c>
      <c r="AX101" s="356">
        <v>324334.38</v>
      </c>
      <c r="AY101" s="356">
        <v>326703.99</v>
      </c>
      <c r="AZ101" s="356">
        <v>330897.99</v>
      </c>
      <c r="BA101" s="356">
        <v>332362.58</v>
      </c>
      <c r="BB101" s="356">
        <v>341339.7</v>
      </c>
      <c r="BC101" s="356">
        <v>378490.65</v>
      </c>
      <c r="BD101" s="356">
        <v>345720.65</v>
      </c>
      <c r="BE101" s="356">
        <v>346261.72</v>
      </c>
      <c r="BF101" s="356">
        <v>350112.51</v>
      </c>
      <c r="BG101" s="356">
        <v>399695.28389999998</v>
      </c>
      <c r="BH101" s="356">
        <v>0</v>
      </c>
      <c r="BI101" s="356">
        <v>0</v>
      </c>
      <c r="BJ101" s="356">
        <v>0</v>
      </c>
      <c r="BK101" s="356">
        <v>0</v>
      </c>
      <c r="BL101" s="356">
        <v>0</v>
      </c>
      <c r="BM101" s="356">
        <v>0</v>
      </c>
      <c r="BN101" s="356">
        <v>0</v>
      </c>
      <c r="BO101" s="356">
        <v>0</v>
      </c>
      <c r="BP101" s="356">
        <v>0</v>
      </c>
      <c r="BQ101" s="356">
        <v>0</v>
      </c>
      <c r="BR101" s="356">
        <v>0</v>
      </c>
      <c r="BS101" s="115" t="s">
        <v>4057</v>
      </c>
      <c r="BT101" s="115"/>
    </row>
    <row r="102" spans="1:72" ht="15.75" customHeight="1">
      <c r="A102" s="127" t="s">
        <v>30</v>
      </c>
      <c r="B102" s="108" t="s">
        <v>4378</v>
      </c>
      <c r="C102" s="127" t="s">
        <v>4379</v>
      </c>
      <c r="D102" s="309">
        <v>9920</v>
      </c>
      <c r="E102" s="309" t="s">
        <v>159</v>
      </c>
      <c r="F102" s="309" t="s">
        <v>32</v>
      </c>
      <c r="G102" s="309" t="s">
        <v>159</v>
      </c>
      <c r="H102" s="309" t="str">
        <f>IFERROR(VLOOKUP(G102,'Cadastro de assessores'!A:B,2,FALSE),"Não Cadastrado")</f>
        <v>13489</v>
      </c>
      <c r="I102" s="309"/>
      <c r="J102" s="26" t="s">
        <v>161</v>
      </c>
      <c r="K102" s="309"/>
      <c r="L102" s="405"/>
      <c r="M102" s="405">
        <v>44105</v>
      </c>
      <c r="N102" s="405">
        <v>44777</v>
      </c>
      <c r="O102" s="309" t="s">
        <v>4380</v>
      </c>
      <c r="P102" s="406">
        <v>1.4999999999999999E-2</v>
      </c>
      <c r="Q102" s="328" t="s">
        <v>4381</v>
      </c>
      <c r="R102" s="436"/>
      <c r="S102" s="309" t="str">
        <f t="shared" si="10"/>
        <v>Não Qualificado</v>
      </c>
      <c r="T102" s="309" t="s">
        <v>4382</v>
      </c>
      <c r="U102" s="309" t="s">
        <v>4308</v>
      </c>
      <c r="V102" s="309" t="s">
        <v>970</v>
      </c>
      <c r="W102" s="437" t="s">
        <v>4056</v>
      </c>
      <c r="X102" s="437" t="s">
        <v>4056</v>
      </c>
      <c r="Y102" s="437" t="s">
        <v>4056</v>
      </c>
      <c r="Z102" s="437" t="s">
        <v>4056</v>
      </c>
      <c r="AA102" s="437" t="s">
        <v>4056</v>
      </c>
      <c r="AB102" s="437" t="s">
        <v>4056</v>
      </c>
      <c r="AC102" s="437" t="s">
        <v>4056</v>
      </c>
      <c r="AD102" s="437" t="s">
        <v>4056</v>
      </c>
      <c r="AE102" s="437" t="s">
        <v>4056</v>
      </c>
      <c r="AF102" s="437" t="s">
        <v>4056</v>
      </c>
      <c r="AG102" s="437" t="s">
        <v>4056</v>
      </c>
      <c r="AH102" s="437" t="s">
        <v>4056</v>
      </c>
      <c r="AI102" s="437" t="s">
        <v>4056</v>
      </c>
      <c r="AJ102" s="437" t="s">
        <v>4383</v>
      </c>
      <c r="AK102" s="356">
        <v>2771534.06</v>
      </c>
      <c r="AL102" s="356">
        <v>2885886.28</v>
      </c>
      <c r="AM102" s="356">
        <v>3436838.54</v>
      </c>
      <c r="AN102" s="356">
        <v>3293949.6</v>
      </c>
      <c r="AO102" s="356"/>
      <c r="AP102" s="356"/>
      <c r="AQ102" s="356"/>
      <c r="AR102" s="356"/>
      <c r="AS102" s="356"/>
      <c r="AT102" s="356"/>
      <c r="AU102" s="356"/>
      <c r="AV102" s="356">
        <v>4909388.92</v>
      </c>
      <c r="AW102" s="356" t="s">
        <v>4384</v>
      </c>
      <c r="AX102" s="356">
        <v>5865279.9900000002</v>
      </c>
      <c r="AY102" s="356">
        <v>5913319.6399999997</v>
      </c>
      <c r="AZ102" s="356">
        <v>5677638.2999999998</v>
      </c>
      <c r="BA102" s="356">
        <v>0</v>
      </c>
      <c r="BB102" s="356">
        <v>5213099.8600000003</v>
      </c>
      <c r="BC102" s="356">
        <v>380705.62</v>
      </c>
      <c r="BD102" s="356">
        <v>5054957.01</v>
      </c>
      <c r="BE102" s="356">
        <v>4679038.54</v>
      </c>
      <c r="BF102" s="356">
        <v>2812337.42</v>
      </c>
      <c r="BG102" s="356">
        <v>2909721.52</v>
      </c>
      <c r="BH102" s="356">
        <v>2487945.54</v>
      </c>
      <c r="BI102" s="356">
        <v>2461411.44</v>
      </c>
      <c r="BJ102" s="356">
        <v>0</v>
      </c>
      <c r="BK102" s="356">
        <v>0</v>
      </c>
      <c r="BL102" s="356">
        <v>0</v>
      </c>
      <c r="BM102" s="356">
        <v>0</v>
      </c>
      <c r="BN102" s="356">
        <v>0</v>
      </c>
      <c r="BO102" s="356">
        <v>0</v>
      </c>
      <c r="BP102" s="356">
        <v>0</v>
      </c>
      <c r="BQ102" s="356">
        <v>0</v>
      </c>
      <c r="BR102" s="356">
        <v>0</v>
      </c>
      <c r="BS102" s="115" t="s">
        <v>4057</v>
      </c>
      <c r="BT102" s="115"/>
    </row>
    <row r="103" spans="1:72" ht="15.75" customHeight="1">
      <c r="A103" s="127" t="s">
        <v>30</v>
      </c>
      <c r="B103" s="108" t="s">
        <v>4385</v>
      </c>
      <c r="C103" s="408" t="s">
        <v>4386</v>
      </c>
      <c r="D103" s="309">
        <v>4422283</v>
      </c>
      <c r="E103" s="309" t="s">
        <v>159</v>
      </c>
      <c r="F103" s="309" t="s">
        <v>32</v>
      </c>
      <c r="G103" s="309" t="s">
        <v>4387</v>
      </c>
      <c r="H103" s="309" t="str">
        <f>IFERROR(VLOOKUP(G103,'Cadastro de assessores'!A:B,2,FALSE),"Não Cadastrado")</f>
        <v>17489</v>
      </c>
      <c r="I103" s="309"/>
      <c r="J103" s="26" t="s">
        <v>161</v>
      </c>
      <c r="K103" s="309" t="s">
        <v>4052</v>
      </c>
      <c r="L103" s="405">
        <v>44091</v>
      </c>
      <c r="M103" s="405">
        <v>44091</v>
      </c>
      <c r="N103" s="405">
        <v>44692</v>
      </c>
      <c r="O103" s="309" t="s">
        <v>4068</v>
      </c>
      <c r="P103" s="406">
        <v>2.5000000000000001E-2</v>
      </c>
      <c r="Q103" s="439" t="s">
        <v>4151</v>
      </c>
      <c r="R103" s="436"/>
      <c r="S103" s="309" t="str">
        <f t="shared" si="10"/>
        <v>Não Qualificado</v>
      </c>
      <c r="T103" s="309" t="s">
        <v>163</v>
      </c>
      <c r="U103" s="309" t="s">
        <v>4082</v>
      </c>
      <c r="V103" s="309" t="s">
        <v>32</v>
      </c>
      <c r="W103" s="437" t="s">
        <v>4056</v>
      </c>
      <c r="X103" s="437" t="s">
        <v>4056</v>
      </c>
      <c r="Y103" s="437" t="s">
        <v>4056</v>
      </c>
      <c r="Z103" s="437" t="s">
        <v>4056</v>
      </c>
      <c r="AA103" s="437" t="s">
        <v>4056</v>
      </c>
      <c r="AB103" s="437" t="s">
        <v>4056</v>
      </c>
      <c r="AC103" s="437" t="s">
        <v>4056</v>
      </c>
      <c r="AD103" s="437" t="s">
        <v>4056</v>
      </c>
      <c r="AE103" s="437" t="s">
        <v>4056</v>
      </c>
      <c r="AF103" s="437" t="s">
        <v>4056</v>
      </c>
      <c r="AG103" s="437" t="s">
        <v>4056</v>
      </c>
      <c r="AH103" s="437" t="s">
        <v>4388</v>
      </c>
      <c r="AI103" s="437" t="s">
        <v>4389</v>
      </c>
      <c r="AJ103" s="437" t="s">
        <v>4390</v>
      </c>
      <c r="AK103" s="356">
        <v>228059.23</v>
      </c>
      <c r="AL103" s="356">
        <v>236874.14</v>
      </c>
      <c r="AM103" s="356">
        <v>217444.9</v>
      </c>
      <c r="AN103" s="356">
        <v>213642.96</v>
      </c>
      <c r="AO103" s="356">
        <v>229999.93</v>
      </c>
      <c r="AP103" s="356">
        <v>233074.92</v>
      </c>
      <c r="AQ103" s="356">
        <v>230701.99</v>
      </c>
      <c r="AR103" s="356">
        <v>243813.22</v>
      </c>
      <c r="AS103" s="356">
        <v>287567.34999999998</v>
      </c>
      <c r="AT103" s="356">
        <v>272336.40000000002</v>
      </c>
      <c r="AU103" s="356">
        <v>265999.32</v>
      </c>
      <c r="AV103" s="356">
        <v>250059.49</v>
      </c>
      <c r="AW103" s="356">
        <v>231068.13</v>
      </c>
      <c r="AX103" s="356">
        <v>228837.55</v>
      </c>
      <c r="AY103" s="356">
        <v>233693.02</v>
      </c>
      <c r="AZ103" s="356">
        <v>250355.06</v>
      </c>
      <c r="BA103" s="356">
        <v>252121.53</v>
      </c>
      <c r="BB103" s="356">
        <v>647.64</v>
      </c>
      <c r="BC103" s="356">
        <v>261066.47</v>
      </c>
      <c r="BD103" s="356" t="s">
        <v>3167</v>
      </c>
      <c r="BE103" s="356" t="s">
        <v>3167</v>
      </c>
      <c r="BF103" s="356">
        <v>0</v>
      </c>
      <c r="BG103" s="356">
        <v>0</v>
      </c>
      <c r="BH103" s="356">
        <v>0</v>
      </c>
      <c r="BI103" s="356">
        <v>0</v>
      </c>
      <c r="BJ103" s="356">
        <v>0</v>
      </c>
      <c r="BK103" s="356">
        <v>0</v>
      </c>
      <c r="BL103" s="356">
        <v>0</v>
      </c>
      <c r="BM103" s="356">
        <v>0</v>
      </c>
      <c r="BN103" s="356">
        <v>0</v>
      </c>
      <c r="BO103" s="356">
        <v>0</v>
      </c>
      <c r="BP103" s="356">
        <v>0</v>
      </c>
      <c r="BQ103" s="356">
        <v>0</v>
      </c>
      <c r="BR103" s="356">
        <v>0</v>
      </c>
      <c r="BS103" s="115" t="s">
        <v>4057</v>
      </c>
      <c r="BT103" s="115"/>
    </row>
    <row r="104" spans="1:72" ht="15.75" customHeight="1">
      <c r="A104" s="127" t="s">
        <v>30</v>
      </c>
      <c r="B104" s="108" t="s">
        <v>4391</v>
      </c>
      <c r="C104" s="408" t="s">
        <v>4392</v>
      </c>
      <c r="D104" s="309">
        <v>5928177</v>
      </c>
      <c r="E104" s="309" t="s">
        <v>18</v>
      </c>
      <c r="F104" s="309" t="s">
        <v>42</v>
      </c>
      <c r="G104" s="309" t="s">
        <v>4393</v>
      </c>
      <c r="H104" s="309" t="str">
        <f>IFERROR(VLOOKUP(G104,'Cadastro de assessores'!A:B,2,FALSE),"Não Cadastrado")</f>
        <v>14294</v>
      </c>
      <c r="I104" s="309"/>
      <c r="J104" s="26" t="s">
        <v>161</v>
      </c>
      <c r="K104" s="309" t="s">
        <v>4052</v>
      </c>
      <c r="L104" s="405">
        <v>44398</v>
      </c>
      <c r="M104" s="405">
        <v>44398</v>
      </c>
      <c r="N104" s="405">
        <v>44680</v>
      </c>
      <c r="O104" s="309" t="s">
        <v>4061</v>
      </c>
      <c r="P104" s="406">
        <v>7.0000000000000001E-3</v>
      </c>
      <c r="Q104" s="176" t="s">
        <v>4394</v>
      </c>
      <c r="R104" s="436"/>
      <c r="S104" s="309" t="str">
        <f t="shared" si="10"/>
        <v>Não Qualificado</v>
      </c>
      <c r="T104" s="316" t="s">
        <v>207</v>
      </c>
      <c r="U104" s="316" t="s">
        <v>4395</v>
      </c>
      <c r="V104" s="316" t="s">
        <v>209</v>
      </c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437"/>
      <c r="AI104" s="437"/>
      <c r="AJ104" s="356"/>
      <c r="AK104" s="356"/>
      <c r="AL104" s="356"/>
      <c r="AM104" s="356"/>
      <c r="AN104" s="356"/>
      <c r="AO104" s="356"/>
      <c r="AP104" s="356"/>
      <c r="AQ104" s="356"/>
      <c r="AR104" s="356"/>
      <c r="AS104" s="367"/>
      <c r="AT104" s="357">
        <v>198000.83</v>
      </c>
      <c r="AU104" s="357">
        <v>191770.41</v>
      </c>
      <c r="AV104" s="356">
        <v>189166.3</v>
      </c>
      <c r="AW104" s="356">
        <v>284624.5</v>
      </c>
      <c r="AX104" s="356">
        <v>269744.82</v>
      </c>
      <c r="AY104" s="356">
        <v>288041.75</v>
      </c>
      <c r="AZ104" s="356">
        <v>288412.59000000003</v>
      </c>
      <c r="BA104" s="356">
        <v>287953.71000000002</v>
      </c>
      <c r="BB104" s="356">
        <v>290240.08</v>
      </c>
      <c r="BC104" s="356">
        <v>159941.53</v>
      </c>
      <c r="BD104" s="356" t="s">
        <v>3167</v>
      </c>
      <c r="BE104" s="356" t="s">
        <v>3167</v>
      </c>
      <c r="BF104" s="356">
        <v>0</v>
      </c>
      <c r="BG104" s="356">
        <v>0</v>
      </c>
      <c r="BH104" s="356">
        <v>0</v>
      </c>
      <c r="BI104" s="356">
        <v>0</v>
      </c>
      <c r="BJ104" s="356">
        <v>0</v>
      </c>
      <c r="BK104" s="356">
        <v>0</v>
      </c>
      <c r="BL104" s="356">
        <v>0</v>
      </c>
      <c r="BM104" s="356">
        <v>0</v>
      </c>
      <c r="BN104" s="356">
        <v>0</v>
      </c>
      <c r="BO104" s="356">
        <v>0</v>
      </c>
      <c r="BP104" s="356">
        <v>0</v>
      </c>
      <c r="BQ104" s="356">
        <v>0</v>
      </c>
      <c r="BR104" s="356">
        <v>0</v>
      </c>
      <c r="BS104" s="115" t="s">
        <v>4057</v>
      </c>
      <c r="BT104" s="115"/>
    </row>
    <row r="105" spans="1:72" ht="15.75" customHeight="1">
      <c r="A105" s="127" t="s">
        <v>30</v>
      </c>
      <c r="B105" s="108" t="s">
        <v>4396</v>
      </c>
      <c r="C105" s="127" t="s">
        <v>4397</v>
      </c>
      <c r="D105" s="309">
        <v>4627802</v>
      </c>
      <c r="E105" s="309" t="s">
        <v>159</v>
      </c>
      <c r="F105" s="309" t="s">
        <v>32</v>
      </c>
      <c r="G105" s="309" t="s">
        <v>273</v>
      </c>
      <c r="H105" s="309" t="str">
        <f>IFERROR(VLOOKUP(G105,'Cadastro de assessores'!A:B,2,FALSE),"Não Cadastrado")</f>
        <v>14699</v>
      </c>
      <c r="I105" s="309"/>
      <c r="J105" s="26" t="s">
        <v>161</v>
      </c>
      <c r="K105" s="309" t="s">
        <v>4052</v>
      </c>
      <c r="L105" s="438">
        <v>44183</v>
      </c>
      <c r="M105" s="438">
        <v>44183</v>
      </c>
      <c r="N105" s="405">
        <v>44253</v>
      </c>
      <c r="O105" s="309" t="s">
        <v>4053</v>
      </c>
      <c r="P105" s="406">
        <v>1.4999999999999999E-2</v>
      </c>
      <c r="Q105" s="439" t="s">
        <v>4398</v>
      </c>
      <c r="R105" s="436"/>
      <c r="S105" s="309" t="str">
        <f t="shared" si="10"/>
        <v/>
      </c>
      <c r="T105" s="309" t="s">
        <v>163</v>
      </c>
      <c r="U105" s="309" t="s">
        <v>4075</v>
      </c>
      <c r="V105" s="309" t="s">
        <v>32</v>
      </c>
      <c r="W105" s="437" t="s">
        <v>4056</v>
      </c>
      <c r="X105" s="437" t="s">
        <v>4056</v>
      </c>
      <c r="Y105" s="437" t="s">
        <v>4056</v>
      </c>
      <c r="Z105" s="437" t="s">
        <v>4056</v>
      </c>
      <c r="AA105" s="437" t="s">
        <v>4056</v>
      </c>
      <c r="AB105" s="437" t="s">
        <v>4056</v>
      </c>
      <c r="AC105" s="437" t="s">
        <v>4056</v>
      </c>
      <c r="AD105" s="437" t="s">
        <v>4056</v>
      </c>
      <c r="AE105" s="437" t="s">
        <v>4056</v>
      </c>
      <c r="AF105" s="437" t="s">
        <v>4056</v>
      </c>
      <c r="AG105" s="437" t="s">
        <v>4056</v>
      </c>
      <c r="AH105" s="437" t="s">
        <v>4056</v>
      </c>
      <c r="AI105" s="437" t="s">
        <v>4056</v>
      </c>
      <c r="AJ105" s="437" t="s">
        <v>4056</v>
      </c>
      <c r="AK105" s="356">
        <v>149407.51</v>
      </c>
      <c r="AL105" s="356">
        <v>147535.35999999999</v>
      </c>
      <c r="AM105" s="356">
        <v>143348.16</v>
      </c>
      <c r="AN105" s="356">
        <v>143421.06</v>
      </c>
      <c r="AO105" s="356"/>
      <c r="AP105" s="356"/>
      <c r="AQ105" s="356"/>
      <c r="AR105" s="356"/>
      <c r="AS105" s="356"/>
      <c r="AT105" s="356"/>
      <c r="AU105" s="356"/>
      <c r="AV105" s="356"/>
      <c r="AW105" s="356"/>
      <c r="AX105" s="356"/>
      <c r="AY105" s="356"/>
      <c r="AZ105" s="356"/>
      <c r="BA105" s="356">
        <v>0</v>
      </c>
      <c r="BB105" s="356">
        <v>0</v>
      </c>
      <c r="BC105" s="356"/>
      <c r="BD105" s="356" t="s">
        <v>3167</v>
      </c>
      <c r="BE105" s="356" t="s">
        <v>3167</v>
      </c>
      <c r="BF105" s="356">
        <v>0</v>
      </c>
      <c r="BG105" s="356">
        <v>0</v>
      </c>
      <c r="BH105" s="356">
        <v>0</v>
      </c>
      <c r="BI105" s="356">
        <v>0</v>
      </c>
      <c r="BJ105" s="356">
        <v>0</v>
      </c>
      <c r="BK105" s="356">
        <v>0</v>
      </c>
      <c r="BL105" s="356">
        <v>0</v>
      </c>
      <c r="BM105" s="356">
        <v>0</v>
      </c>
      <c r="BN105" s="356">
        <v>0</v>
      </c>
      <c r="BO105" s="356">
        <v>0</v>
      </c>
      <c r="BP105" s="356">
        <v>0</v>
      </c>
      <c r="BQ105" s="356">
        <v>0</v>
      </c>
      <c r="BR105" s="356">
        <v>0</v>
      </c>
      <c r="BS105" s="115" t="s">
        <v>4057</v>
      </c>
      <c r="BT105" s="115"/>
    </row>
    <row r="106" spans="1:72" ht="15.75" customHeight="1">
      <c r="A106" s="127" t="s">
        <v>30</v>
      </c>
      <c r="B106" s="108" t="s">
        <v>4399</v>
      </c>
      <c r="C106" s="127" t="s">
        <v>4400</v>
      </c>
      <c r="D106" s="309">
        <v>4401235</v>
      </c>
      <c r="E106" s="310" t="s">
        <v>18</v>
      </c>
      <c r="F106" s="310" t="s">
        <v>32</v>
      </c>
      <c r="G106" s="310" t="s">
        <v>4401</v>
      </c>
      <c r="H106" s="310">
        <f>IFERROR(VLOOKUP(G106,'Cadastro de assessores'!A:B,2,FALSE),"Não Cadastrado")</f>
        <v>12337</v>
      </c>
      <c r="I106" s="310"/>
      <c r="J106" s="26" t="s">
        <v>161</v>
      </c>
      <c r="K106" s="310" t="s">
        <v>170</v>
      </c>
      <c r="L106" s="434">
        <v>44819</v>
      </c>
      <c r="M106" s="434">
        <v>44089</v>
      </c>
      <c r="N106" s="405">
        <v>44930</v>
      </c>
      <c r="O106" s="309" t="s">
        <v>4061</v>
      </c>
      <c r="P106" s="406">
        <v>7.0000000000000001E-3</v>
      </c>
      <c r="Q106" s="439" t="s">
        <v>4402</v>
      </c>
      <c r="R106" s="436"/>
      <c r="S106" s="309" t="str">
        <f t="shared" si="10"/>
        <v/>
      </c>
      <c r="T106" s="309" t="s">
        <v>163</v>
      </c>
      <c r="U106" s="309" t="s">
        <v>4055</v>
      </c>
      <c r="V106" s="316" t="s">
        <v>32</v>
      </c>
      <c r="W106" s="437" t="s">
        <v>4056</v>
      </c>
      <c r="X106" s="437" t="s">
        <v>4056</v>
      </c>
      <c r="Y106" s="437" t="s">
        <v>4056</v>
      </c>
      <c r="Z106" s="437" t="s">
        <v>4056</v>
      </c>
      <c r="AA106" s="437" t="s">
        <v>4056</v>
      </c>
      <c r="AB106" s="437" t="s">
        <v>4056</v>
      </c>
      <c r="AC106" s="437" t="s">
        <v>4056</v>
      </c>
      <c r="AD106" s="437" t="s">
        <v>4056</v>
      </c>
      <c r="AE106" s="437" t="s">
        <v>4056</v>
      </c>
      <c r="AF106" s="437" t="s">
        <v>4056</v>
      </c>
      <c r="AG106" s="437" t="s">
        <v>4056</v>
      </c>
      <c r="AH106" s="437" t="s">
        <v>4403</v>
      </c>
      <c r="AI106" s="437" t="s">
        <v>4404</v>
      </c>
      <c r="AJ106" s="437" t="s">
        <v>4405</v>
      </c>
      <c r="AK106" s="356">
        <v>158000.92000000001</v>
      </c>
      <c r="AL106" s="356">
        <v>156780.98000000001</v>
      </c>
      <c r="AM106" s="356">
        <v>148764.07</v>
      </c>
      <c r="AN106" s="356">
        <v>148011.79999999999</v>
      </c>
      <c r="AO106" s="356">
        <v>149946.39000000001</v>
      </c>
      <c r="AP106" s="356">
        <v>155619.74</v>
      </c>
      <c r="AQ106" s="356">
        <v>155229.57</v>
      </c>
      <c r="AR106" s="356">
        <v>157196.16</v>
      </c>
      <c r="AS106" s="356">
        <v>156856.68</v>
      </c>
      <c r="AT106" s="356">
        <v>155382.92000000001</v>
      </c>
      <c r="AU106" s="356">
        <v>145979.42000000001</v>
      </c>
      <c r="AV106" s="356">
        <v>149936.46</v>
      </c>
      <c r="AW106" s="356">
        <v>147740.57999999999</v>
      </c>
      <c r="AX106" s="356">
        <v>149316.53</v>
      </c>
      <c r="AY106" s="356">
        <v>150756.21</v>
      </c>
      <c r="AZ106" s="356">
        <v>137733.47</v>
      </c>
      <c r="BA106" s="356">
        <v>138563.75</v>
      </c>
      <c r="BB106" s="356">
        <v>109762.82</v>
      </c>
      <c r="BC106" s="356"/>
      <c r="BD106" s="356">
        <v>53843.02</v>
      </c>
      <c r="BE106" s="356">
        <v>54225.79</v>
      </c>
      <c r="BF106" s="356">
        <v>54563.14</v>
      </c>
      <c r="BG106" s="356">
        <v>54875.385479999997</v>
      </c>
      <c r="BH106" s="356">
        <v>55136.67</v>
      </c>
      <c r="BI106" s="356">
        <v>50462.64</v>
      </c>
      <c r="BJ106" s="356">
        <v>50779.39</v>
      </c>
      <c r="BK106" s="356">
        <v>51066.94</v>
      </c>
      <c r="BL106" s="356">
        <v>0</v>
      </c>
      <c r="BM106" s="356">
        <v>0</v>
      </c>
      <c r="BN106" s="356">
        <v>0</v>
      </c>
      <c r="BO106" s="356">
        <v>0</v>
      </c>
      <c r="BP106" s="356">
        <v>0</v>
      </c>
      <c r="BQ106" s="356">
        <v>0</v>
      </c>
      <c r="BR106" s="356">
        <v>0</v>
      </c>
      <c r="BS106" s="115" t="s">
        <v>4057</v>
      </c>
      <c r="BT106" s="115"/>
    </row>
    <row r="107" spans="1:72" ht="15.75" customHeight="1">
      <c r="A107" s="127" t="s">
        <v>30</v>
      </c>
      <c r="B107" s="108" t="s">
        <v>847</v>
      </c>
      <c r="C107" s="127" t="s">
        <v>845</v>
      </c>
      <c r="D107" s="309">
        <v>2720929</v>
      </c>
      <c r="E107" s="310" t="s">
        <v>18</v>
      </c>
      <c r="F107" s="310" t="s">
        <v>32</v>
      </c>
      <c r="G107" s="310" t="s">
        <v>4401</v>
      </c>
      <c r="H107" s="310">
        <f>IFERROR(VLOOKUP(G107,'Cadastro de assessores'!A:B,2,FALSE),"Não Cadastrado")</f>
        <v>12337</v>
      </c>
      <c r="I107" s="310"/>
      <c r="J107" s="26" t="s">
        <v>4046</v>
      </c>
      <c r="K107" s="310" t="s">
        <v>170</v>
      </c>
      <c r="L107" s="434">
        <v>44109</v>
      </c>
      <c r="M107" s="434">
        <v>44111</v>
      </c>
      <c r="N107" s="309"/>
      <c r="O107" s="309" t="s">
        <v>4064</v>
      </c>
      <c r="P107" s="406">
        <v>1.2E-2</v>
      </c>
      <c r="Q107" s="439" t="s">
        <v>4406</v>
      </c>
      <c r="R107" s="436"/>
      <c r="S107" s="309" t="str">
        <f t="shared" si="10"/>
        <v>Qualificado</v>
      </c>
      <c r="T107" s="309" t="s">
        <v>163</v>
      </c>
      <c r="U107" s="309" t="s">
        <v>4055</v>
      </c>
      <c r="V107" s="316" t="s">
        <v>32</v>
      </c>
      <c r="W107" s="437" t="s">
        <v>4056</v>
      </c>
      <c r="X107" s="437" t="s">
        <v>4056</v>
      </c>
      <c r="Y107" s="437" t="s">
        <v>4056</v>
      </c>
      <c r="Z107" s="437" t="s">
        <v>4056</v>
      </c>
      <c r="AA107" s="437" t="s">
        <v>4056</v>
      </c>
      <c r="AB107" s="437" t="s">
        <v>4056</v>
      </c>
      <c r="AC107" s="437" t="s">
        <v>4056</v>
      </c>
      <c r="AD107" s="437" t="s">
        <v>4056</v>
      </c>
      <c r="AE107" s="437" t="s">
        <v>4056</v>
      </c>
      <c r="AF107" s="437" t="s">
        <v>4056</v>
      </c>
      <c r="AG107" s="437" t="s">
        <v>4056</v>
      </c>
      <c r="AH107" s="437" t="s">
        <v>4056</v>
      </c>
      <c r="AI107" s="437" t="s">
        <v>4407</v>
      </c>
      <c r="AJ107" s="437" t="s">
        <v>4408</v>
      </c>
      <c r="AK107" s="356">
        <v>214146.98</v>
      </c>
      <c r="AL107" s="356">
        <v>211152.05</v>
      </c>
      <c r="AM107" s="356">
        <v>206300.19</v>
      </c>
      <c r="AN107" s="356">
        <v>206103.81</v>
      </c>
      <c r="AO107" s="356">
        <v>211234.79</v>
      </c>
      <c r="AP107" s="356">
        <v>212494.33</v>
      </c>
      <c r="AQ107" s="356">
        <v>211683.24</v>
      </c>
      <c r="AR107" s="356">
        <v>216507.1</v>
      </c>
      <c r="AS107" s="356">
        <v>214852.46</v>
      </c>
      <c r="AT107" s="356">
        <v>210692.14</v>
      </c>
      <c r="AU107" s="356">
        <v>209464.44</v>
      </c>
      <c r="AV107" s="356">
        <v>205935.76</v>
      </c>
      <c r="AW107" s="356">
        <v>198966.19</v>
      </c>
      <c r="AX107" s="356">
        <v>199055.46</v>
      </c>
      <c r="AY107" s="356">
        <v>201556.75</v>
      </c>
      <c r="AZ107" s="356">
        <v>206270.2</v>
      </c>
      <c r="BA107" s="356">
        <v>207607.88</v>
      </c>
      <c r="BB107" s="356">
        <v>212992.64000000001</v>
      </c>
      <c r="BC107" s="356">
        <v>2801747.01</v>
      </c>
      <c r="BD107" s="356">
        <v>214391.58</v>
      </c>
      <c r="BE107" s="356">
        <v>214580.06</v>
      </c>
      <c r="BF107" s="356">
        <v>217629.26</v>
      </c>
      <c r="BG107" s="356">
        <v>219057.52129999999</v>
      </c>
      <c r="BH107" s="356">
        <v>219738.96</v>
      </c>
      <c r="BI107" s="356">
        <v>224257.6</v>
      </c>
      <c r="BJ107" s="356">
        <v>224509.42</v>
      </c>
      <c r="BK107" s="356">
        <v>226272.51</v>
      </c>
      <c r="BL107" s="356">
        <v>268906.03999999998</v>
      </c>
      <c r="BM107" s="356">
        <v>270644.58</v>
      </c>
      <c r="BN107" s="356">
        <v>223571.8</v>
      </c>
      <c r="BO107" s="356">
        <v>0</v>
      </c>
      <c r="BP107" s="356">
        <v>0</v>
      </c>
      <c r="BQ107" s="356">
        <v>0</v>
      </c>
      <c r="BR107" s="356">
        <v>0</v>
      </c>
      <c r="BS107" s="115">
        <v>0</v>
      </c>
      <c r="BT107" s="115"/>
    </row>
    <row r="108" spans="1:72" ht="15.75" customHeight="1">
      <c r="A108" s="127" t="s">
        <v>30</v>
      </c>
      <c r="B108" s="108" t="s">
        <v>847</v>
      </c>
      <c r="C108" s="408" t="s">
        <v>845</v>
      </c>
      <c r="D108" s="441">
        <v>8233833</v>
      </c>
      <c r="E108" s="310" t="s">
        <v>18</v>
      </c>
      <c r="F108" s="310" t="s">
        <v>32</v>
      </c>
      <c r="G108" s="310" t="s">
        <v>255</v>
      </c>
      <c r="H108" s="310">
        <f>IFERROR(VLOOKUP(G108,'Cadastro de assessores'!A:B,2,FALSE),"Não Cadastrado")</f>
        <v>12344</v>
      </c>
      <c r="I108" s="310"/>
      <c r="J108" s="26" t="s">
        <v>4046</v>
      </c>
      <c r="K108" s="309" t="s">
        <v>179</v>
      </c>
      <c r="L108" s="309" t="s">
        <v>3378</v>
      </c>
      <c r="M108" s="455" t="s">
        <v>3891</v>
      </c>
      <c r="N108" s="309"/>
      <c r="O108" s="309" t="s">
        <v>4409</v>
      </c>
      <c r="P108" s="406">
        <v>0.01</v>
      </c>
      <c r="Q108" s="439"/>
      <c r="R108" s="436"/>
      <c r="S108" s="309" t="str">
        <f t="shared" si="10"/>
        <v>Não Qualificado</v>
      </c>
      <c r="T108" s="309" t="s">
        <v>163</v>
      </c>
      <c r="U108" s="309" t="s">
        <v>4055</v>
      </c>
      <c r="V108" s="309" t="s">
        <v>32</v>
      </c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356"/>
      <c r="AL108" s="356"/>
      <c r="AM108" s="356"/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/>
      <c r="BA108" s="356"/>
      <c r="BB108" s="356"/>
      <c r="BC108" s="356">
        <v>530725.79</v>
      </c>
      <c r="BD108" s="356" t="s">
        <v>3167</v>
      </c>
      <c r="BE108" s="356" t="s">
        <v>3167</v>
      </c>
      <c r="BF108" s="356">
        <v>0</v>
      </c>
      <c r="BG108" s="356">
        <v>0</v>
      </c>
      <c r="BH108" s="356">
        <v>0</v>
      </c>
      <c r="BI108" s="356">
        <v>0</v>
      </c>
      <c r="BJ108" s="356">
        <v>0</v>
      </c>
      <c r="BK108" s="356">
        <v>0</v>
      </c>
      <c r="BL108" s="356">
        <v>0</v>
      </c>
      <c r="BM108" s="356">
        <v>0</v>
      </c>
      <c r="BN108" s="356">
        <v>0</v>
      </c>
      <c r="BO108" s="356">
        <v>0</v>
      </c>
      <c r="BP108" s="356">
        <v>0</v>
      </c>
      <c r="BQ108" s="356">
        <v>0</v>
      </c>
      <c r="BR108" s="356">
        <v>0</v>
      </c>
      <c r="BS108" s="115">
        <v>0</v>
      </c>
      <c r="BT108" s="115"/>
    </row>
    <row r="109" spans="1:72" ht="15.75" customHeight="1">
      <c r="A109" s="127" t="s">
        <v>30</v>
      </c>
      <c r="B109" s="108" t="s">
        <v>857</v>
      </c>
      <c r="C109" s="127" t="s">
        <v>4410</v>
      </c>
      <c r="D109" s="441">
        <v>6096787</v>
      </c>
      <c r="E109" s="310" t="s">
        <v>159</v>
      </c>
      <c r="F109" s="310" t="s">
        <v>32</v>
      </c>
      <c r="G109" s="310" t="s">
        <v>4411</v>
      </c>
      <c r="H109" s="310">
        <f>IFERROR(VLOOKUP(G109,'Cadastro de assessores'!A:B,2,FALSE),"Não Cadastrado")</f>
        <v>12352</v>
      </c>
      <c r="I109" s="310"/>
      <c r="J109" s="26" t="s">
        <v>4046</v>
      </c>
      <c r="K109" s="310"/>
      <c r="L109" s="434">
        <v>44834</v>
      </c>
      <c r="M109" s="434">
        <v>44840</v>
      </c>
      <c r="N109" s="316"/>
      <c r="O109" s="316" t="s">
        <v>4061</v>
      </c>
      <c r="P109" s="406">
        <v>0.01</v>
      </c>
      <c r="Q109" s="439"/>
      <c r="R109" s="436"/>
      <c r="S109" s="309"/>
      <c r="T109" s="309"/>
      <c r="U109" s="309"/>
      <c r="V109" s="309" t="s">
        <v>3378</v>
      </c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356"/>
      <c r="AL109" s="356"/>
      <c r="AM109" s="356"/>
      <c r="AN109" s="356"/>
      <c r="AO109" s="356"/>
      <c r="AP109" s="356"/>
      <c r="AQ109" s="356"/>
      <c r="AR109" s="356"/>
      <c r="AS109" s="356"/>
      <c r="AT109" s="356"/>
      <c r="AU109" s="356"/>
      <c r="AV109" s="356"/>
      <c r="AW109" s="356"/>
      <c r="AX109" s="356"/>
      <c r="AY109" s="356"/>
      <c r="AZ109" s="356"/>
      <c r="BA109" s="356"/>
      <c r="BB109" s="356"/>
      <c r="BC109" s="356"/>
      <c r="BD109" s="356"/>
      <c r="BE109" s="356"/>
      <c r="BF109" s="356"/>
      <c r="BG109" s="356"/>
      <c r="BH109" s="356">
        <v>0</v>
      </c>
      <c r="BI109" s="356">
        <v>383096.42</v>
      </c>
      <c r="BJ109" s="356">
        <v>383869.17</v>
      </c>
      <c r="BK109" s="356">
        <v>4193.17</v>
      </c>
      <c r="BL109" s="356">
        <v>0</v>
      </c>
      <c r="BM109" s="356">
        <v>0</v>
      </c>
      <c r="BN109" s="356">
        <v>0</v>
      </c>
      <c r="BO109" s="356">
        <v>0</v>
      </c>
      <c r="BP109" s="356">
        <v>0</v>
      </c>
      <c r="BQ109" s="356">
        <v>0</v>
      </c>
      <c r="BR109" s="356">
        <v>0</v>
      </c>
      <c r="BS109" s="115">
        <v>0</v>
      </c>
      <c r="BT109" s="115"/>
    </row>
    <row r="110" spans="1:72" ht="15.75" customHeight="1">
      <c r="A110" s="127" t="s">
        <v>30</v>
      </c>
      <c r="B110" s="108" t="s">
        <v>4412</v>
      </c>
      <c r="C110" s="127" t="s">
        <v>4413</v>
      </c>
      <c r="D110" s="309">
        <v>4860809</v>
      </c>
      <c r="E110" s="310" t="s">
        <v>159</v>
      </c>
      <c r="F110" s="310" t="s">
        <v>32</v>
      </c>
      <c r="G110" s="310" t="s">
        <v>273</v>
      </c>
      <c r="H110" s="310" t="str">
        <f>IFERROR(VLOOKUP(G110,'Cadastro de assessores'!A:B,2,FALSE),"Não Cadastrado")</f>
        <v>14699</v>
      </c>
      <c r="I110" s="310"/>
      <c r="J110" s="26" t="s">
        <v>4046</v>
      </c>
      <c r="K110" s="310" t="s">
        <v>170</v>
      </c>
      <c r="L110" s="434">
        <v>44264</v>
      </c>
      <c r="M110" s="434">
        <v>44264</v>
      </c>
      <c r="N110" s="316"/>
      <c r="O110" s="316" t="s">
        <v>4101</v>
      </c>
      <c r="P110" s="406">
        <v>8.0000000000000002E-3</v>
      </c>
      <c r="Q110" s="439"/>
      <c r="R110" s="436"/>
      <c r="S110" s="309" t="str">
        <f t="shared" ref="S110:S142" si="11">IF(BC110&lt;=0,"",IF(BC110&lt;=1000000,"Não Qualificado",IF(AND(BC110&gt;1000000,BC110&lt;=10000000),"Qualificado","Profissional")))</f>
        <v>Não Qualificado</v>
      </c>
      <c r="T110" s="309" t="s">
        <v>163</v>
      </c>
      <c r="U110" s="309" t="s">
        <v>4075</v>
      </c>
      <c r="V110" s="309" t="s">
        <v>32</v>
      </c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356">
        <v>316737.03999999998</v>
      </c>
      <c r="AL110" s="356">
        <v>320050.51</v>
      </c>
      <c r="AM110" s="356">
        <v>292466.89</v>
      </c>
      <c r="AN110" s="356">
        <v>149752.04</v>
      </c>
      <c r="AO110" s="356">
        <v>147313.12</v>
      </c>
      <c r="AP110" s="356">
        <v>147445.65</v>
      </c>
      <c r="AQ110" s="356">
        <v>148231.92000000001</v>
      </c>
      <c r="AR110" s="356">
        <v>144976.22</v>
      </c>
      <c r="AS110" s="356">
        <v>143215.04999999999</v>
      </c>
      <c r="AT110" s="356">
        <v>146411.48000000001</v>
      </c>
      <c r="AU110" s="356">
        <v>141903.82</v>
      </c>
      <c r="AV110" s="356">
        <v>140307.37</v>
      </c>
      <c r="AW110" s="356">
        <v>138948.10999999999</v>
      </c>
      <c r="AX110" s="356">
        <v>132047.88</v>
      </c>
      <c r="AY110" s="356">
        <v>140891.41</v>
      </c>
      <c r="AZ110" s="356">
        <v>141347.14000000001</v>
      </c>
      <c r="BA110" s="356">
        <v>141401.31</v>
      </c>
      <c r="BB110" s="356">
        <v>142758.82</v>
      </c>
      <c r="BC110" s="356">
        <v>312981.84999999998</v>
      </c>
      <c r="BD110" s="356">
        <v>144071.44</v>
      </c>
      <c r="BE110" s="356">
        <v>144003.79999999999</v>
      </c>
      <c r="BF110" s="356">
        <v>145747.72</v>
      </c>
      <c r="BG110" s="356">
        <v>149526.95000000001</v>
      </c>
      <c r="BH110" s="356">
        <v>149433.94</v>
      </c>
      <c r="BI110" s="356">
        <v>150816.74</v>
      </c>
      <c r="BJ110" s="356">
        <v>146054.5</v>
      </c>
      <c r="BK110" s="356">
        <v>145819.48000000001</v>
      </c>
      <c r="BL110" s="356">
        <v>146711.04999999999</v>
      </c>
      <c r="BM110" s="356">
        <v>145752.82</v>
      </c>
      <c r="BN110" s="356">
        <v>143514.06</v>
      </c>
      <c r="BO110" s="356">
        <v>148384.04999999999</v>
      </c>
      <c r="BP110" s="356">
        <v>153882.45000000001</v>
      </c>
      <c r="BQ110" s="356">
        <v>160355.88</v>
      </c>
      <c r="BR110" s="356">
        <v>0</v>
      </c>
      <c r="BS110" s="115" t="s">
        <v>4057</v>
      </c>
      <c r="BT110" s="115"/>
    </row>
    <row r="111" spans="1:72" ht="15.75" customHeight="1">
      <c r="A111" s="127" t="s">
        <v>30</v>
      </c>
      <c r="B111" s="108" t="s">
        <v>4412</v>
      </c>
      <c r="C111" s="127" t="s">
        <v>4413</v>
      </c>
      <c r="D111" s="309">
        <v>4841420</v>
      </c>
      <c r="E111" s="310" t="s">
        <v>159</v>
      </c>
      <c r="F111" s="310" t="s">
        <v>32</v>
      </c>
      <c r="G111" s="310" t="s">
        <v>273</v>
      </c>
      <c r="H111" s="310" t="str">
        <f>IFERROR(VLOOKUP(G111,'Cadastro de assessores'!A:B,2,FALSE),"Não Cadastrado")</f>
        <v>14699</v>
      </c>
      <c r="I111" s="310"/>
      <c r="J111" s="26" t="s">
        <v>4046</v>
      </c>
      <c r="K111" s="310" t="s">
        <v>170</v>
      </c>
      <c r="L111" s="434">
        <v>44264</v>
      </c>
      <c r="M111" s="434">
        <v>44264</v>
      </c>
      <c r="N111" s="309"/>
      <c r="O111" s="309" t="s">
        <v>4053</v>
      </c>
      <c r="P111" s="406">
        <v>1.4999999999999999E-2</v>
      </c>
      <c r="Q111" s="439"/>
      <c r="R111" s="436"/>
      <c r="S111" s="309" t="str">
        <f t="shared" si="11"/>
        <v>Não Qualificado</v>
      </c>
      <c r="T111" s="309" t="s">
        <v>163</v>
      </c>
      <c r="U111" s="309" t="s">
        <v>4075</v>
      </c>
      <c r="V111" s="309" t="s">
        <v>32</v>
      </c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356"/>
      <c r="AL111" s="356"/>
      <c r="AM111" s="356">
        <v>301087.94</v>
      </c>
      <c r="AN111" s="356">
        <v>150867.07</v>
      </c>
      <c r="AO111" s="356">
        <v>155551.06</v>
      </c>
      <c r="AP111" s="356">
        <v>156231.20000000001</v>
      </c>
      <c r="AQ111" s="356">
        <v>155661.64000000001</v>
      </c>
      <c r="AR111" s="356">
        <v>159128.51</v>
      </c>
      <c r="AS111" s="356">
        <v>158108.53</v>
      </c>
      <c r="AT111" s="356">
        <v>155000.46</v>
      </c>
      <c r="AU111" s="356">
        <v>154068.10999999999</v>
      </c>
      <c r="AV111" s="356">
        <v>151105.82</v>
      </c>
      <c r="AW111" s="356">
        <v>145566.10999999999</v>
      </c>
      <c r="AX111" s="356">
        <v>145303.57999999999</v>
      </c>
      <c r="AY111" s="356">
        <v>147096.66</v>
      </c>
      <c r="AZ111" s="356">
        <v>151507.75</v>
      </c>
      <c r="BA111" s="356">
        <v>152685.65</v>
      </c>
      <c r="BB111" s="356">
        <v>158109.73000000001</v>
      </c>
      <c r="BC111" s="356">
        <v>185102.43</v>
      </c>
      <c r="BD111" s="356">
        <v>156194.59</v>
      </c>
      <c r="BE111" s="356">
        <v>155424.41</v>
      </c>
      <c r="BF111" s="356">
        <v>158060.71</v>
      </c>
      <c r="BG111" s="356">
        <v>159202.69190000001</v>
      </c>
      <c r="BH111" s="356">
        <v>159665.10999999999</v>
      </c>
      <c r="BI111" s="356">
        <v>165685.13</v>
      </c>
      <c r="BJ111" s="356">
        <v>164310.72</v>
      </c>
      <c r="BK111" s="356">
        <v>165277.38</v>
      </c>
      <c r="BL111" s="356">
        <v>167145.63</v>
      </c>
      <c r="BM111" s="356">
        <v>168212.36</v>
      </c>
      <c r="BN111" s="356">
        <v>169670.05</v>
      </c>
      <c r="BO111" s="356">
        <v>170866.19</v>
      </c>
      <c r="BP111" s="356">
        <v>172365.93</v>
      </c>
      <c r="BQ111" s="356">
        <v>173569.99</v>
      </c>
      <c r="BR111" s="356">
        <v>0</v>
      </c>
      <c r="BS111" s="115" t="s">
        <v>4057</v>
      </c>
      <c r="BT111" s="115"/>
    </row>
    <row r="112" spans="1:72" ht="15.75" customHeight="1">
      <c r="A112" s="127" t="s">
        <v>30</v>
      </c>
      <c r="B112" s="108" t="s">
        <v>4414</v>
      </c>
      <c r="C112" s="408" t="s">
        <v>4415</v>
      </c>
      <c r="D112" s="316">
        <v>6404430</v>
      </c>
      <c r="E112" s="316" t="s">
        <v>4416</v>
      </c>
      <c r="F112" s="316" t="s">
        <v>970</v>
      </c>
      <c r="G112" s="316" t="s">
        <v>4417</v>
      </c>
      <c r="H112" s="316" t="str">
        <f>IFERROR(VLOOKUP(G112,'Cadastro de assessores'!A:B,2,FALSE),"Não Cadastrado")</f>
        <v>14434</v>
      </c>
      <c r="I112" s="316"/>
      <c r="J112" s="26" t="s">
        <v>161</v>
      </c>
      <c r="K112" s="309" t="s">
        <v>4052</v>
      </c>
      <c r="L112" s="409">
        <v>44461</v>
      </c>
      <c r="M112" s="409">
        <v>44461</v>
      </c>
      <c r="N112" s="316"/>
      <c r="O112" s="316" t="s">
        <v>4061</v>
      </c>
      <c r="P112" s="410">
        <v>7.0000000000000001E-3</v>
      </c>
      <c r="Q112" s="176" t="s">
        <v>4418</v>
      </c>
      <c r="R112" s="436"/>
      <c r="S112" s="309" t="str">
        <f t="shared" si="11"/>
        <v>Qualificado</v>
      </c>
      <c r="T112" s="309" t="s">
        <v>163</v>
      </c>
      <c r="U112" s="309" t="s">
        <v>4308</v>
      </c>
      <c r="V112" s="309" t="s">
        <v>970</v>
      </c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437"/>
      <c r="AJ112" s="356"/>
      <c r="AK112" s="356"/>
      <c r="AL112" s="356"/>
      <c r="AM112" s="356"/>
      <c r="AN112" s="356"/>
      <c r="AO112" s="356"/>
      <c r="AP112" s="356"/>
      <c r="AQ112" s="356"/>
      <c r="AR112" s="356"/>
      <c r="AS112" s="356"/>
      <c r="AT112" s="356"/>
      <c r="AU112" s="367"/>
      <c r="AV112" s="356">
        <v>100297.97</v>
      </c>
      <c r="AW112" s="356">
        <v>101063.58</v>
      </c>
      <c r="AX112" s="356">
        <v>101921.35</v>
      </c>
      <c r="AY112" s="356">
        <v>102754.34</v>
      </c>
      <c r="AZ112" s="356">
        <v>103559.48</v>
      </c>
      <c r="BA112" s="356">
        <v>104249.87</v>
      </c>
      <c r="BB112" s="356">
        <v>105384.25</v>
      </c>
      <c r="BC112" s="356">
        <v>1303389.6599999999</v>
      </c>
      <c r="BD112" s="356">
        <v>-38</v>
      </c>
      <c r="BE112" s="356" t="s">
        <v>3167</v>
      </c>
      <c r="BF112" s="356">
        <v>-38</v>
      </c>
      <c r="BG112" s="356">
        <v>0</v>
      </c>
      <c r="BH112" s="356">
        <v>0</v>
      </c>
      <c r="BI112" s="356">
        <v>0</v>
      </c>
      <c r="BJ112" s="356">
        <v>0</v>
      </c>
      <c r="BK112" s="356">
        <v>0</v>
      </c>
      <c r="BL112" s="356">
        <v>0</v>
      </c>
      <c r="BM112" s="356">
        <v>0</v>
      </c>
      <c r="BN112" s="356">
        <v>0</v>
      </c>
      <c r="BO112" s="356">
        <v>0</v>
      </c>
      <c r="BP112" s="356">
        <v>0</v>
      </c>
      <c r="BQ112" s="356">
        <v>0</v>
      </c>
      <c r="BR112" s="356">
        <v>0</v>
      </c>
      <c r="BS112" s="115" t="s">
        <v>4057</v>
      </c>
      <c r="BT112" s="115"/>
    </row>
    <row r="113" spans="1:72" ht="15.75" customHeight="1">
      <c r="A113" s="127" t="s">
        <v>30</v>
      </c>
      <c r="B113" s="108" t="s">
        <v>4414</v>
      </c>
      <c r="C113" s="408" t="s">
        <v>4415</v>
      </c>
      <c r="D113" s="463">
        <v>2126289</v>
      </c>
      <c r="E113" s="309" t="s">
        <v>4416</v>
      </c>
      <c r="F113" s="309" t="s">
        <v>970</v>
      </c>
      <c r="G113" s="316" t="s">
        <v>4417</v>
      </c>
      <c r="H113" s="316" t="str">
        <f>IFERROR(VLOOKUP(G113,'Cadastro de assessores'!A:B,2,FALSE),"Não Cadastrado")</f>
        <v>14434</v>
      </c>
      <c r="I113" s="316"/>
      <c r="J113" s="26" t="s">
        <v>161</v>
      </c>
      <c r="K113" s="309" t="s">
        <v>4052</v>
      </c>
      <c r="L113" s="405">
        <v>44432</v>
      </c>
      <c r="M113" s="405">
        <v>44432</v>
      </c>
      <c r="N113" s="316"/>
      <c r="O113" s="316" t="s">
        <v>4053</v>
      </c>
      <c r="P113" s="406">
        <v>1.4999999999999999E-2</v>
      </c>
      <c r="Q113" s="176" t="s">
        <v>4419</v>
      </c>
      <c r="R113" s="436"/>
      <c r="S113" s="309" t="str">
        <f t="shared" si="11"/>
        <v>Não Qualificado</v>
      </c>
      <c r="T113" s="309" t="s">
        <v>163</v>
      </c>
      <c r="U113" s="309" t="s">
        <v>4308</v>
      </c>
      <c r="V113" s="309" t="s">
        <v>970</v>
      </c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437"/>
      <c r="AI113" s="437"/>
      <c r="AJ113" s="356"/>
      <c r="AK113" s="356"/>
      <c r="AL113" s="356"/>
      <c r="AM113" s="356"/>
      <c r="AN113" s="356"/>
      <c r="AO113" s="356"/>
      <c r="AP113" s="356"/>
      <c r="AQ113" s="356"/>
      <c r="AR113" s="356"/>
      <c r="AS113" s="450"/>
      <c r="AT113" s="357"/>
      <c r="AU113" s="357">
        <v>150219.60999999999</v>
      </c>
      <c r="AV113" s="356">
        <v>146775.85999999999</v>
      </c>
      <c r="AW113" s="356">
        <v>142439.26</v>
      </c>
      <c r="AX113" s="356">
        <v>146170.56</v>
      </c>
      <c r="AY113" s="356">
        <v>140423.67999999999</v>
      </c>
      <c r="AZ113" s="356">
        <v>143958.25</v>
      </c>
      <c r="BA113" s="356">
        <v>144649.04999999999</v>
      </c>
      <c r="BB113" s="356">
        <v>149135.87</v>
      </c>
      <c r="BC113" s="356">
        <v>183577.5</v>
      </c>
      <c r="BD113" s="356">
        <v>33229.550000000003</v>
      </c>
      <c r="BE113" s="356">
        <v>33441.82</v>
      </c>
      <c r="BF113" s="356">
        <v>0</v>
      </c>
      <c r="BG113" s="356">
        <v>0</v>
      </c>
      <c r="BH113" s="356">
        <v>0</v>
      </c>
      <c r="BI113" s="356">
        <v>0</v>
      </c>
      <c r="BJ113" s="356">
        <v>0</v>
      </c>
      <c r="BK113" s="356">
        <v>0</v>
      </c>
      <c r="BL113" s="356">
        <v>0</v>
      </c>
      <c r="BM113" s="356">
        <v>0</v>
      </c>
      <c r="BN113" s="356">
        <v>0</v>
      </c>
      <c r="BO113" s="356">
        <v>0</v>
      </c>
      <c r="BP113" s="356">
        <v>0</v>
      </c>
      <c r="BQ113" s="356">
        <v>0</v>
      </c>
      <c r="BR113" s="356">
        <v>0</v>
      </c>
      <c r="BS113" s="115" t="s">
        <v>4057</v>
      </c>
      <c r="BT113" s="115"/>
    </row>
    <row r="114" spans="1:72" ht="15.75" customHeight="1">
      <c r="A114" s="127" t="s">
        <v>30</v>
      </c>
      <c r="B114" s="108" t="s">
        <v>860</v>
      </c>
      <c r="C114" s="127" t="s">
        <v>858</v>
      </c>
      <c r="D114" s="309">
        <v>4413613</v>
      </c>
      <c r="E114" s="310" t="s">
        <v>159</v>
      </c>
      <c r="F114" s="310" t="s">
        <v>32</v>
      </c>
      <c r="G114" s="310" t="s">
        <v>4232</v>
      </c>
      <c r="H114" s="310" t="str">
        <f>IFERROR(VLOOKUP(G114,'Cadastro de assessores'!A:B,2,FALSE),"Não Cadastrado")</f>
        <v>16459</v>
      </c>
      <c r="I114" s="310"/>
      <c r="J114" s="26" t="s">
        <v>4046</v>
      </c>
      <c r="K114" s="310" t="s">
        <v>170</v>
      </c>
      <c r="L114" s="434">
        <v>44071</v>
      </c>
      <c r="M114" s="434">
        <v>44071</v>
      </c>
      <c r="N114" s="316"/>
      <c r="O114" s="316" t="s">
        <v>4047</v>
      </c>
      <c r="P114" s="406">
        <v>0.02</v>
      </c>
      <c r="Q114" s="464"/>
      <c r="R114" s="436"/>
      <c r="S114" s="309" t="str">
        <f t="shared" si="11"/>
        <v>Não Qualificado</v>
      </c>
      <c r="T114" s="309" t="s">
        <v>163</v>
      </c>
      <c r="U114" s="309" t="s">
        <v>4055</v>
      </c>
      <c r="V114" s="309" t="s">
        <v>32</v>
      </c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 t="s">
        <v>4420</v>
      </c>
      <c r="AJ114" s="437"/>
      <c r="AK114" s="356"/>
      <c r="AL114" s="356"/>
      <c r="AM114" s="356">
        <v>287823.86</v>
      </c>
      <c r="AN114" s="356">
        <v>289663.98</v>
      </c>
      <c r="AO114" s="356">
        <v>303410.88</v>
      </c>
      <c r="AP114" s="356">
        <v>305860.42</v>
      </c>
      <c r="AQ114" s="356">
        <v>303996.87</v>
      </c>
      <c r="AR114" s="356">
        <v>314873.71999999997</v>
      </c>
      <c r="AS114" s="356">
        <v>309652.3</v>
      </c>
      <c r="AT114" s="356">
        <v>300037.81</v>
      </c>
      <c r="AU114" s="356">
        <v>297710.19</v>
      </c>
      <c r="AV114" s="356">
        <v>288150.76</v>
      </c>
      <c r="AW114" s="356">
        <v>273520.02</v>
      </c>
      <c r="AX114" s="356">
        <v>272465.67</v>
      </c>
      <c r="AY114" s="356">
        <v>191637.52</v>
      </c>
      <c r="AZ114" s="356">
        <v>205049.18</v>
      </c>
      <c r="BA114" s="356">
        <v>207130.98</v>
      </c>
      <c r="BB114" s="356">
        <v>221509.76000000001</v>
      </c>
      <c r="BC114" s="356">
        <v>156707.60999999999</v>
      </c>
      <c r="BD114" s="356">
        <v>208209.16</v>
      </c>
      <c r="BE114" s="356">
        <v>200274.56</v>
      </c>
      <c r="BF114" s="356">
        <v>210463.69</v>
      </c>
      <c r="BG114" s="356">
        <v>215961.78950000001</v>
      </c>
      <c r="BH114" s="356">
        <v>213416.11</v>
      </c>
      <c r="BI114" s="356">
        <v>230135.22</v>
      </c>
      <c r="BJ114" s="356">
        <v>227576.03</v>
      </c>
      <c r="BK114" s="356">
        <v>228179.9</v>
      </c>
      <c r="BL114" s="356">
        <v>227388.77</v>
      </c>
      <c r="BM114" s="356">
        <v>69546</v>
      </c>
      <c r="BN114" s="356">
        <v>51227.05</v>
      </c>
      <c r="BO114" s="356">
        <v>50813.61</v>
      </c>
      <c r="BP114" s="356">
        <v>0</v>
      </c>
      <c r="BQ114" s="356">
        <v>0</v>
      </c>
      <c r="BR114" s="356">
        <v>0</v>
      </c>
      <c r="BS114" s="115" t="s">
        <v>4057</v>
      </c>
      <c r="BT114" s="115"/>
    </row>
    <row r="115" spans="1:72" ht="15.75" customHeight="1">
      <c r="A115" s="127" t="s">
        <v>30</v>
      </c>
      <c r="B115" s="108" t="s">
        <v>4421</v>
      </c>
      <c r="C115" s="408" t="s">
        <v>4422</v>
      </c>
      <c r="D115" s="451">
        <v>7991210</v>
      </c>
      <c r="E115" s="309" t="s">
        <v>18</v>
      </c>
      <c r="F115" s="309" t="s">
        <v>32</v>
      </c>
      <c r="G115" s="309" t="s">
        <v>220</v>
      </c>
      <c r="H115" s="309">
        <f>IFERROR(VLOOKUP(G115,'Cadastro de assessores'!A:B,2,FALSE),"Não Cadastrado")</f>
        <v>12332</v>
      </c>
      <c r="I115" s="309"/>
      <c r="J115" s="26" t="s">
        <v>161</v>
      </c>
      <c r="K115" s="309" t="s">
        <v>4052</v>
      </c>
      <c r="L115" s="405">
        <v>44613</v>
      </c>
      <c r="M115" s="405">
        <v>44613</v>
      </c>
      <c r="N115" s="405">
        <v>44711</v>
      </c>
      <c r="O115" s="309" t="s">
        <v>4061</v>
      </c>
      <c r="P115" s="410">
        <v>7.0000000000000001E-3</v>
      </c>
      <c r="Q115" s="176" t="s">
        <v>4423</v>
      </c>
      <c r="R115" s="436"/>
      <c r="S115" s="309" t="str">
        <f t="shared" si="11"/>
        <v>Não Qualificado</v>
      </c>
      <c r="T115" s="309" t="s">
        <v>163</v>
      </c>
      <c r="U115" s="309"/>
      <c r="V115" s="309" t="s">
        <v>3378</v>
      </c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56"/>
      <c r="AM115" s="356"/>
      <c r="AN115" s="356"/>
      <c r="AO115" s="356"/>
      <c r="AP115" s="356"/>
      <c r="AQ115" s="356"/>
      <c r="AR115" s="356"/>
      <c r="AS115" s="356"/>
      <c r="AT115" s="356"/>
      <c r="AU115" s="356"/>
      <c r="AV115" s="356"/>
      <c r="AW115" s="356"/>
      <c r="AX115" s="356"/>
      <c r="AY115" s="356"/>
      <c r="AZ115" s="356"/>
      <c r="BA115" s="356">
        <v>15022.58</v>
      </c>
      <c r="BB115" s="356">
        <v>15167.26</v>
      </c>
      <c r="BC115" s="356">
        <v>339789.54</v>
      </c>
      <c r="BD115" s="356">
        <v>5.75</v>
      </c>
      <c r="BE115" s="356" t="s">
        <v>3167</v>
      </c>
      <c r="BF115" s="356">
        <v>0</v>
      </c>
      <c r="BG115" s="356">
        <v>0</v>
      </c>
      <c r="BH115" s="356">
        <v>0</v>
      </c>
      <c r="BI115" s="356">
        <v>0</v>
      </c>
      <c r="BJ115" s="356">
        <v>0</v>
      </c>
      <c r="BK115" s="356">
        <v>0</v>
      </c>
      <c r="BL115" s="356">
        <v>0</v>
      </c>
      <c r="BM115" s="356">
        <v>0</v>
      </c>
      <c r="BN115" s="356">
        <v>0</v>
      </c>
      <c r="BO115" s="356">
        <v>0</v>
      </c>
      <c r="BP115" s="356">
        <v>0</v>
      </c>
      <c r="BQ115" s="356">
        <v>0</v>
      </c>
      <c r="BR115" s="356">
        <v>0</v>
      </c>
      <c r="BS115" s="115" t="s">
        <v>4057</v>
      </c>
      <c r="BT115" s="115"/>
    </row>
    <row r="116" spans="1:72" ht="15.75" customHeight="1">
      <c r="A116" s="127" t="s">
        <v>30</v>
      </c>
      <c r="B116" s="108" t="s">
        <v>4424</v>
      </c>
      <c r="C116" s="408" t="s">
        <v>4425</v>
      </c>
      <c r="D116" s="316">
        <v>5182986</v>
      </c>
      <c r="E116" s="310" t="s">
        <v>18</v>
      </c>
      <c r="F116" s="310" t="s">
        <v>32</v>
      </c>
      <c r="G116" s="310" t="s">
        <v>4426</v>
      </c>
      <c r="H116" s="310" t="str">
        <f>IFERROR(VLOOKUP(G116,'Cadastro de assessores'!A:B,2,FALSE),"Não Cadastrado")</f>
        <v>13363</v>
      </c>
      <c r="I116" s="310"/>
      <c r="J116" s="26" t="s">
        <v>4046</v>
      </c>
      <c r="K116" s="309" t="s">
        <v>179</v>
      </c>
      <c r="L116" s="434">
        <v>44298</v>
      </c>
      <c r="M116" s="434">
        <v>44305</v>
      </c>
      <c r="N116" s="309"/>
      <c r="O116" s="309" t="s">
        <v>4068</v>
      </c>
      <c r="P116" s="410">
        <v>2.5000000000000001E-2</v>
      </c>
      <c r="Q116" s="176"/>
      <c r="R116" s="436"/>
      <c r="S116" s="309" t="str">
        <f t="shared" si="11"/>
        <v>Não Qualificado</v>
      </c>
      <c r="T116" s="309" t="s">
        <v>163</v>
      </c>
      <c r="U116" s="309" t="s">
        <v>4075</v>
      </c>
      <c r="V116" s="309" t="s">
        <v>32</v>
      </c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  <c r="AG116" s="367"/>
      <c r="AH116" s="367"/>
      <c r="AI116" s="367"/>
      <c r="AJ116" s="367"/>
      <c r="AK116" s="367"/>
      <c r="AL116" s="356"/>
      <c r="AM116" s="356"/>
      <c r="AN116" s="356"/>
      <c r="AO116" s="356"/>
      <c r="AP116" s="356">
        <v>174861.59</v>
      </c>
      <c r="AQ116" s="356">
        <v>172898.11</v>
      </c>
      <c r="AR116" s="356">
        <v>182704.69</v>
      </c>
      <c r="AS116" s="356">
        <v>178534.1</v>
      </c>
      <c r="AT116" s="356">
        <v>169129.47</v>
      </c>
      <c r="AU116" s="356">
        <v>2522.5</v>
      </c>
      <c r="AV116" s="356"/>
      <c r="AW116" s="356">
        <v>739.14</v>
      </c>
      <c r="AX116" s="356">
        <v>737.74</v>
      </c>
      <c r="AY116" s="356">
        <v>673.95</v>
      </c>
      <c r="AZ116" s="356">
        <v>66.12</v>
      </c>
      <c r="BA116" s="356">
        <v>65.930000000000007</v>
      </c>
      <c r="BB116" s="356">
        <v>65.709999999999994</v>
      </c>
      <c r="BC116" s="356">
        <v>211752.69</v>
      </c>
      <c r="BD116" s="356">
        <v>71.28</v>
      </c>
      <c r="BE116" s="356">
        <v>71.28</v>
      </c>
      <c r="BF116" s="356">
        <v>71.28</v>
      </c>
      <c r="BG116" s="356">
        <v>71.28</v>
      </c>
      <c r="BH116" s="356">
        <v>71.28</v>
      </c>
      <c r="BI116" s="356">
        <v>0</v>
      </c>
      <c r="BJ116" s="356">
        <v>0</v>
      </c>
      <c r="BK116" s="356">
        <v>0</v>
      </c>
      <c r="BL116" s="356">
        <v>0</v>
      </c>
      <c r="BM116" s="356">
        <v>0</v>
      </c>
      <c r="BN116" s="356">
        <v>0</v>
      </c>
      <c r="BO116" s="356">
        <v>0</v>
      </c>
      <c r="BP116" s="356">
        <v>0</v>
      </c>
      <c r="BQ116" s="356">
        <v>0</v>
      </c>
      <c r="BR116" s="356">
        <v>0</v>
      </c>
      <c r="BS116" s="115">
        <v>0</v>
      </c>
      <c r="BT116" s="115"/>
    </row>
    <row r="117" spans="1:72" ht="15.75" customHeight="1">
      <c r="A117" s="127" t="s">
        <v>30</v>
      </c>
      <c r="B117" s="108" t="s">
        <v>4427</v>
      </c>
      <c r="C117" s="408" t="s">
        <v>4428</v>
      </c>
      <c r="D117" s="316">
        <v>2735065</v>
      </c>
      <c r="E117" s="309" t="s">
        <v>18</v>
      </c>
      <c r="F117" s="309" t="s">
        <v>32</v>
      </c>
      <c r="G117" s="309" t="s">
        <v>3936</v>
      </c>
      <c r="H117" s="309" t="str">
        <f>IFERROR(VLOOKUP(G117,'Cadastro de assessores'!A:B,2,FALSE),"Não Cadastrado")</f>
        <v>18266</v>
      </c>
      <c r="I117" s="309"/>
      <c r="J117" s="26" t="s">
        <v>161</v>
      </c>
      <c r="K117" s="309" t="s">
        <v>4052</v>
      </c>
      <c r="L117" s="405">
        <v>44365</v>
      </c>
      <c r="M117" s="405">
        <v>44365</v>
      </c>
      <c r="N117" s="409">
        <v>44641</v>
      </c>
      <c r="O117" s="316" t="s">
        <v>4101</v>
      </c>
      <c r="P117" s="410">
        <v>8.0000000000000002E-3</v>
      </c>
      <c r="Q117" s="176" t="s">
        <v>4429</v>
      </c>
      <c r="R117" s="436"/>
      <c r="S117" s="309" t="str">
        <f t="shared" si="11"/>
        <v/>
      </c>
      <c r="T117" s="309" t="s">
        <v>163</v>
      </c>
      <c r="U117" s="309" t="s">
        <v>4308</v>
      </c>
      <c r="V117" s="309" t="s">
        <v>970</v>
      </c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56"/>
      <c r="AK117" s="356"/>
      <c r="AL117" s="356"/>
      <c r="AM117" s="356"/>
      <c r="AN117" s="356"/>
      <c r="AO117" s="356"/>
      <c r="AP117" s="356"/>
      <c r="AQ117" s="356"/>
      <c r="AR117" s="367"/>
      <c r="AS117" s="356">
        <v>102001.37</v>
      </c>
      <c r="AT117" s="356">
        <v>96568.92</v>
      </c>
      <c r="AU117" s="356">
        <v>94310.87</v>
      </c>
      <c r="AV117" s="356">
        <v>89024.75</v>
      </c>
      <c r="AW117" s="356">
        <v>91265.06</v>
      </c>
      <c r="AX117" s="356">
        <v>90022.02</v>
      </c>
      <c r="AY117" s="356">
        <v>92037.89</v>
      </c>
      <c r="AZ117" s="356">
        <v>97589.94</v>
      </c>
      <c r="BA117" s="356">
        <v>99213.24</v>
      </c>
      <c r="BB117" s="356">
        <v>0</v>
      </c>
      <c r="BC117" s="356"/>
      <c r="BD117" s="356" t="s">
        <v>3167</v>
      </c>
      <c r="BE117" s="356" t="s">
        <v>3167</v>
      </c>
      <c r="BF117" s="356">
        <v>0</v>
      </c>
      <c r="BG117" s="356">
        <v>0</v>
      </c>
      <c r="BH117" s="356">
        <v>0</v>
      </c>
      <c r="BI117" s="356">
        <v>0</v>
      </c>
      <c r="BJ117" s="356">
        <v>0</v>
      </c>
      <c r="BK117" s="356">
        <v>0</v>
      </c>
      <c r="BL117" s="356">
        <v>0</v>
      </c>
      <c r="BM117" s="356">
        <v>0</v>
      </c>
      <c r="BN117" s="356">
        <v>0</v>
      </c>
      <c r="BO117" s="356">
        <v>0</v>
      </c>
      <c r="BP117" s="356">
        <v>0</v>
      </c>
      <c r="BQ117" s="356">
        <v>0</v>
      </c>
      <c r="BR117" s="356">
        <v>0</v>
      </c>
      <c r="BS117" s="115" t="s">
        <v>4057</v>
      </c>
      <c r="BT117" s="115"/>
    </row>
    <row r="118" spans="1:72" ht="15.75" customHeight="1">
      <c r="A118" s="127" t="s">
        <v>30</v>
      </c>
      <c r="B118" s="108" t="s">
        <v>867</v>
      </c>
      <c r="C118" s="408" t="s">
        <v>864</v>
      </c>
      <c r="D118" s="316">
        <v>2889018</v>
      </c>
      <c r="E118" s="310" t="s">
        <v>18</v>
      </c>
      <c r="F118" s="310" t="s">
        <v>32</v>
      </c>
      <c r="G118" s="310" t="s">
        <v>220</v>
      </c>
      <c r="H118" s="310">
        <f>IFERROR(VLOOKUP(G118,'Cadastro de assessores'!A:B,2,FALSE),"Não Cadastrado")</f>
        <v>12332</v>
      </c>
      <c r="I118" s="310"/>
      <c r="J118" s="26" t="s">
        <v>170</v>
      </c>
      <c r="K118" s="310" t="s">
        <v>170</v>
      </c>
      <c r="L118" s="434">
        <v>44421</v>
      </c>
      <c r="M118" s="434">
        <v>44421</v>
      </c>
      <c r="N118" s="309"/>
      <c r="O118" s="309" t="s">
        <v>4053</v>
      </c>
      <c r="P118" s="447">
        <v>1.4999999999999999E-2</v>
      </c>
      <c r="Q118" s="465" t="s">
        <v>4430</v>
      </c>
      <c r="R118" s="436"/>
      <c r="S118" s="309" t="str">
        <f t="shared" si="11"/>
        <v>Não Qualificado</v>
      </c>
      <c r="T118" s="309" t="s">
        <v>163</v>
      </c>
      <c r="U118" s="309" t="s">
        <v>4070</v>
      </c>
      <c r="V118" s="309" t="s">
        <v>32</v>
      </c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437"/>
      <c r="AI118" s="437"/>
      <c r="AJ118" s="356"/>
      <c r="AK118" s="356"/>
      <c r="AL118" s="356"/>
      <c r="AM118" s="356"/>
      <c r="AN118" s="356"/>
      <c r="AO118" s="356"/>
      <c r="AP118" s="356"/>
      <c r="AQ118" s="356"/>
      <c r="AR118" s="356"/>
      <c r="AS118" s="356"/>
      <c r="AT118" s="357"/>
      <c r="AU118" s="357">
        <v>264001.73</v>
      </c>
      <c r="AV118" s="356">
        <v>259779.72</v>
      </c>
      <c r="AW118" s="356">
        <v>251656.46</v>
      </c>
      <c r="AX118" s="356">
        <v>251405.93</v>
      </c>
      <c r="AY118" s="356">
        <v>254148.06</v>
      </c>
      <c r="AZ118" s="356">
        <v>261006.53</v>
      </c>
      <c r="BA118" s="356">
        <v>263078.21999999997</v>
      </c>
      <c r="BB118" s="356">
        <v>271535.96999999997</v>
      </c>
      <c r="BC118" s="356">
        <v>318984.18</v>
      </c>
      <c r="BD118" s="356">
        <v>268094.95</v>
      </c>
      <c r="BE118" s="356">
        <v>267366.73</v>
      </c>
      <c r="BF118" s="356">
        <v>272016.51</v>
      </c>
      <c r="BG118" s="356">
        <v>274431.07079999999</v>
      </c>
      <c r="BH118" s="356">
        <v>301066.87</v>
      </c>
      <c r="BI118" s="356">
        <v>309662.34000000003</v>
      </c>
      <c r="BJ118" s="356">
        <v>308364</v>
      </c>
      <c r="BK118" s="356">
        <v>310383.08</v>
      </c>
      <c r="BL118" s="356">
        <v>313506.71000000002</v>
      </c>
      <c r="BM118" s="356">
        <v>315617.21999999997</v>
      </c>
      <c r="BN118" s="356">
        <v>313060.21999999997</v>
      </c>
      <c r="BO118" s="356">
        <v>315528.63</v>
      </c>
      <c r="BP118" s="356">
        <v>42296.52</v>
      </c>
      <c r="BQ118" s="356">
        <v>42597.99</v>
      </c>
      <c r="BR118" s="356">
        <v>42937.22</v>
      </c>
      <c r="BS118" s="115">
        <v>21551.3</v>
      </c>
      <c r="BT118" s="115"/>
    </row>
    <row r="119" spans="1:72" ht="15.75" customHeight="1">
      <c r="A119" s="127" t="s">
        <v>30</v>
      </c>
      <c r="B119" s="108" t="s">
        <v>4431</v>
      </c>
      <c r="C119" s="408" t="s">
        <v>4432</v>
      </c>
      <c r="D119" s="310">
        <v>4089984</v>
      </c>
      <c r="E119" s="310" t="s">
        <v>18</v>
      </c>
      <c r="F119" s="310" t="s">
        <v>42</v>
      </c>
      <c r="G119" s="310" t="s">
        <v>48</v>
      </c>
      <c r="H119" s="310" t="str">
        <f>IFERROR(VLOOKUP(G119,'Cadastro de assessores'!A:B,2,FALSE),"Não Cadastrado")</f>
        <v>18009</v>
      </c>
      <c r="I119" s="310"/>
      <c r="J119" s="26" t="s">
        <v>170</v>
      </c>
      <c r="K119" s="310" t="s">
        <v>170</v>
      </c>
      <c r="L119" s="434">
        <v>44341</v>
      </c>
      <c r="M119" s="434">
        <v>44357</v>
      </c>
      <c r="N119" s="309"/>
      <c r="O119" s="309" t="s">
        <v>4068</v>
      </c>
      <c r="P119" s="410">
        <v>2.5000000000000001E-2</v>
      </c>
      <c r="Q119" s="176" t="s">
        <v>4433</v>
      </c>
      <c r="R119" s="436"/>
      <c r="S119" s="309" t="str">
        <f t="shared" si="11"/>
        <v/>
      </c>
      <c r="T119" s="309" t="s">
        <v>163</v>
      </c>
      <c r="U119" s="309" t="s">
        <v>4353</v>
      </c>
      <c r="V119" s="316" t="s">
        <v>230</v>
      </c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  <c r="AG119" s="367"/>
      <c r="AH119" s="367"/>
      <c r="AI119" s="367"/>
      <c r="AJ119" s="367"/>
      <c r="AK119" s="356"/>
      <c r="AL119" s="356"/>
      <c r="AM119" s="356"/>
      <c r="AN119" s="356"/>
      <c r="AO119" s="356"/>
      <c r="AP119" s="356"/>
      <c r="AQ119" s="356"/>
      <c r="AR119" s="367"/>
      <c r="AS119" s="356">
        <v>48457.63</v>
      </c>
      <c r="AT119" s="356">
        <v>45856.11</v>
      </c>
      <c r="AU119" s="356">
        <v>44757.41</v>
      </c>
      <c r="AV119" s="356">
        <v>42247.43</v>
      </c>
      <c r="AW119" s="356">
        <v>38916.44</v>
      </c>
      <c r="AX119" s="356">
        <v>38458.230000000003</v>
      </c>
      <c r="AY119" s="356">
        <v>39130.400000000001</v>
      </c>
      <c r="AZ119" s="356">
        <v>41464.339999999997</v>
      </c>
      <c r="BA119" s="356">
        <v>42115.96</v>
      </c>
      <c r="BB119" s="356">
        <v>44636.38</v>
      </c>
      <c r="BC119" s="356"/>
      <c r="BD119" s="356">
        <v>42198.71</v>
      </c>
      <c r="BE119" s="356">
        <v>40171.230000000003</v>
      </c>
      <c r="BF119" s="356">
        <v>42279.81</v>
      </c>
      <c r="BG119" s="356">
        <v>42962.26</v>
      </c>
      <c r="BH119" s="356">
        <v>42701.87</v>
      </c>
      <c r="BI119" s="356">
        <v>46343.25</v>
      </c>
      <c r="BJ119" s="356">
        <v>44809.06</v>
      </c>
      <c r="BK119" s="356">
        <v>44263.79</v>
      </c>
      <c r="BL119" s="356">
        <v>44851.83</v>
      </c>
      <c r="BM119" s="356">
        <v>43227.93</v>
      </c>
      <c r="BN119" s="356">
        <v>42893.99</v>
      </c>
      <c r="BO119" s="356">
        <v>42559.62</v>
      </c>
      <c r="BP119" s="356">
        <v>43605.36</v>
      </c>
      <c r="BQ119" s="356">
        <v>45407.63</v>
      </c>
      <c r="BR119" s="356">
        <v>46874.37</v>
      </c>
      <c r="BS119" s="115">
        <v>49234.64</v>
      </c>
      <c r="BT119" s="115"/>
    </row>
    <row r="120" spans="1:72" ht="15.75" customHeight="1">
      <c r="A120" s="127" t="s">
        <v>30</v>
      </c>
      <c r="B120" s="108" t="s">
        <v>4434</v>
      </c>
      <c r="C120" s="408" t="s">
        <v>4435</v>
      </c>
      <c r="D120" s="316">
        <v>5635853</v>
      </c>
      <c r="E120" s="310" t="s">
        <v>3158</v>
      </c>
      <c r="F120" s="310" t="s">
        <v>32</v>
      </c>
      <c r="G120" s="310" t="s">
        <v>3158</v>
      </c>
      <c r="H120" s="310" t="str">
        <f>IFERROR(VLOOKUP(G120,'Cadastro de assessores'!A:B,2,FALSE),"Não Cadastrado")</f>
        <v>18986</v>
      </c>
      <c r="I120" s="310"/>
      <c r="J120" s="26" t="s">
        <v>4046</v>
      </c>
      <c r="K120" s="309" t="s">
        <v>179</v>
      </c>
      <c r="L120" s="434">
        <v>44368</v>
      </c>
      <c r="M120" s="434">
        <v>44368</v>
      </c>
      <c r="N120" s="309"/>
      <c r="O120" s="309" t="s">
        <v>4053</v>
      </c>
      <c r="P120" s="447">
        <v>1.4999999999999999E-2</v>
      </c>
      <c r="Q120" s="176"/>
      <c r="R120" s="436"/>
      <c r="S120" s="309" t="str">
        <f t="shared" si="11"/>
        <v/>
      </c>
      <c r="T120" s="309" t="s">
        <v>163</v>
      </c>
      <c r="U120" s="309" t="s">
        <v>4336</v>
      </c>
      <c r="V120" s="316" t="s">
        <v>42</v>
      </c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56"/>
      <c r="AK120" s="356"/>
      <c r="AL120" s="356"/>
      <c r="AM120" s="356"/>
      <c r="AN120" s="356"/>
      <c r="AO120" s="356"/>
      <c r="AP120" s="356"/>
      <c r="AQ120" s="356"/>
      <c r="AR120" s="367"/>
      <c r="AS120" s="356">
        <v>29686.82</v>
      </c>
      <c r="AT120" s="356">
        <v>29127.62</v>
      </c>
      <c r="AU120" s="356">
        <v>87.13</v>
      </c>
      <c r="AV120" s="356">
        <v>79.540000000000006</v>
      </c>
      <c r="AW120" s="356">
        <v>86.67</v>
      </c>
      <c r="AX120" s="356">
        <v>86.47</v>
      </c>
      <c r="AY120" s="356">
        <v>6.89</v>
      </c>
      <c r="AZ120" s="356">
        <v>6.89</v>
      </c>
      <c r="BA120" s="356">
        <v>6.89</v>
      </c>
      <c r="BB120" s="356">
        <v>6.89</v>
      </c>
      <c r="BC120" s="356"/>
      <c r="BD120" s="356">
        <v>7.54</v>
      </c>
      <c r="BE120" s="356">
        <v>7.54</v>
      </c>
      <c r="BF120" s="356">
        <v>7.54</v>
      </c>
      <c r="BG120" s="356">
        <v>7.54</v>
      </c>
      <c r="BH120" s="356">
        <v>7.54</v>
      </c>
      <c r="BI120" s="356">
        <v>7.54</v>
      </c>
      <c r="BJ120" s="356">
        <v>7.54</v>
      </c>
      <c r="BK120" s="356">
        <v>7.54</v>
      </c>
      <c r="BL120" s="356">
        <v>7.54</v>
      </c>
      <c r="BM120" s="356">
        <v>7.54</v>
      </c>
      <c r="BN120" s="356">
        <v>7.54</v>
      </c>
      <c r="BO120" s="356">
        <v>7.54</v>
      </c>
      <c r="BP120" s="356">
        <v>7.54</v>
      </c>
      <c r="BQ120" s="356">
        <v>7.54</v>
      </c>
      <c r="BR120" s="356">
        <v>7.54</v>
      </c>
      <c r="BS120" s="115">
        <v>0</v>
      </c>
      <c r="BT120" s="115"/>
    </row>
    <row r="121" spans="1:72" ht="15.75" customHeight="1">
      <c r="A121" s="127" t="s">
        <v>30</v>
      </c>
      <c r="B121" s="108" t="s">
        <v>874</v>
      </c>
      <c r="C121" s="408" t="s">
        <v>871</v>
      </c>
      <c r="D121" s="441">
        <v>5891073</v>
      </c>
      <c r="E121" s="310" t="s">
        <v>159</v>
      </c>
      <c r="F121" s="310" t="s">
        <v>32</v>
      </c>
      <c r="G121" s="310" t="s">
        <v>4121</v>
      </c>
      <c r="H121" s="310" t="str">
        <f>IFERROR(VLOOKUP(G121,'Cadastro de assessores'!A:B,2,FALSE),"Não Cadastrado")</f>
        <v>1298</v>
      </c>
      <c r="I121" s="310"/>
      <c r="J121" s="26" t="s">
        <v>4046</v>
      </c>
      <c r="K121" s="309" t="s">
        <v>179</v>
      </c>
      <c r="L121" s="310" t="s">
        <v>3378</v>
      </c>
      <c r="M121" s="310" t="s">
        <v>3891</v>
      </c>
      <c r="N121" s="316"/>
      <c r="O121" s="316" t="s">
        <v>4061</v>
      </c>
      <c r="P121" s="406">
        <v>7.0000000000000001E-3</v>
      </c>
      <c r="Q121" s="176" t="s">
        <v>4436</v>
      </c>
      <c r="R121" s="436"/>
      <c r="S121" s="309" t="str">
        <f t="shared" si="11"/>
        <v/>
      </c>
      <c r="T121" s="309" t="s">
        <v>163</v>
      </c>
      <c r="U121" s="309" t="s">
        <v>4437</v>
      </c>
      <c r="V121" s="309" t="s">
        <v>32</v>
      </c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437"/>
      <c r="AH121" s="437"/>
      <c r="AI121" s="356"/>
      <c r="AJ121" s="356"/>
      <c r="AK121" s="356"/>
      <c r="AL121" s="356"/>
      <c r="AM121" s="356"/>
      <c r="AN121" s="356"/>
      <c r="AO121" s="356"/>
      <c r="AP121" s="356"/>
      <c r="AQ121" s="356"/>
      <c r="AR121" s="356"/>
      <c r="AS121" s="357"/>
      <c r="AT121" s="357"/>
      <c r="AU121" s="367"/>
      <c r="AV121" s="356"/>
      <c r="AW121" s="356"/>
      <c r="AX121" s="356"/>
      <c r="AY121" s="356"/>
      <c r="AZ121" s="356"/>
      <c r="BA121" s="356"/>
      <c r="BB121" s="356"/>
      <c r="BC121" s="356"/>
      <c r="BD121" s="356" t="s">
        <v>3167</v>
      </c>
      <c r="BE121" s="356" t="s">
        <v>3167</v>
      </c>
      <c r="BF121" s="356">
        <v>0</v>
      </c>
      <c r="BG121" s="356">
        <v>0</v>
      </c>
      <c r="BH121" s="356">
        <v>0</v>
      </c>
      <c r="BI121" s="356">
        <v>0</v>
      </c>
      <c r="BJ121" s="356">
        <v>0</v>
      </c>
      <c r="BK121" s="356">
        <v>0</v>
      </c>
      <c r="BL121" s="356">
        <v>0</v>
      </c>
      <c r="BM121" s="356">
        <v>0</v>
      </c>
      <c r="BN121" s="356">
        <v>0</v>
      </c>
      <c r="BO121" s="356">
        <v>0</v>
      </c>
      <c r="BP121" s="356">
        <v>0</v>
      </c>
      <c r="BQ121" s="356">
        <v>0</v>
      </c>
      <c r="BR121" s="356">
        <v>0</v>
      </c>
      <c r="BS121" s="115" t="s">
        <v>4057</v>
      </c>
      <c r="BT121" s="115"/>
    </row>
    <row r="122" spans="1:72" ht="15.75" customHeight="1">
      <c r="A122" s="127" t="s">
        <v>30</v>
      </c>
      <c r="B122" s="108" t="s">
        <v>874</v>
      </c>
      <c r="C122" s="127" t="s">
        <v>871</v>
      </c>
      <c r="D122" s="309">
        <v>4556454</v>
      </c>
      <c r="E122" s="310" t="s">
        <v>159</v>
      </c>
      <c r="F122" s="310" t="s">
        <v>32</v>
      </c>
      <c r="G122" s="310" t="s">
        <v>4121</v>
      </c>
      <c r="H122" s="310" t="str">
        <f>IFERROR(VLOOKUP(G122,'Cadastro de assessores'!A:B,2,FALSE),"Não Cadastrado")</f>
        <v>1298</v>
      </c>
      <c r="I122" s="310"/>
      <c r="J122" s="26" t="s">
        <v>4046</v>
      </c>
      <c r="K122" s="310" t="s">
        <v>170</v>
      </c>
      <c r="L122" s="435">
        <v>44151</v>
      </c>
      <c r="M122" s="435">
        <v>44151</v>
      </c>
      <c r="N122" s="316"/>
      <c r="O122" s="316" t="s">
        <v>4047</v>
      </c>
      <c r="P122" s="406">
        <v>0.02</v>
      </c>
      <c r="Q122" s="439" t="s">
        <v>4438</v>
      </c>
      <c r="R122" s="436"/>
      <c r="S122" s="309" t="str">
        <f t="shared" si="11"/>
        <v>Não Qualificado</v>
      </c>
      <c r="T122" s="309" t="s">
        <v>163</v>
      </c>
      <c r="U122" s="309" t="s">
        <v>4437</v>
      </c>
      <c r="V122" s="309" t="s">
        <v>32</v>
      </c>
      <c r="W122" s="437" t="s">
        <v>4056</v>
      </c>
      <c r="X122" s="437" t="s">
        <v>4056</v>
      </c>
      <c r="Y122" s="437" t="s">
        <v>4056</v>
      </c>
      <c r="Z122" s="437" t="s">
        <v>4056</v>
      </c>
      <c r="AA122" s="437" t="s">
        <v>4056</v>
      </c>
      <c r="AB122" s="437" t="s">
        <v>4056</v>
      </c>
      <c r="AC122" s="437" t="s">
        <v>4056</v>
      </c>
      <c r="AD122" s="437" t="s">
        <v>4056</v>
      </c>
      <c r="AE122" s="437" t="s">
        <v>4056</v>
      </c>
      <c r="AF122" s="437" t="s">
        <v>4056</v>
      </c>
      <c r="AG122" s="437" t="s">
        <v>4056</v>
      </c>
      <c r="AH122" s="437" t="s">
        <v>4056</v>
      </c>
      <c r="AI122" s="437" t="s">
        <v>4056</v>
      </c>
      <c r="AJ122" s="437" t="s">
        <v>4439</v>
      </c>
      <c r="AK122" s="356">
        <v>336299.81</v>
      </c>
      <c r="AL122" s="356">
        <v>331065.92</v>
      </c>
      <c r="AM122" s="356">
        <v>321468.36</v>
      </c>
      <c r="AN122" s="356">
        <v>320444.44</v>
      </c>
      <c r="AO122" s="356">
        <v>332009.36</v>
      </c>
      <c r="AP122" s="356">
        <v>334888.57</v>
      </c>
      <c r="AQ122" s="356">
        <v>332802.05</v>
      </c>
      <c r="AR122" s="356">
        <v>344512.27</v>
      </c>
      <c r="AS122" s="356">
        <v>359657.02</v>
      </c>
      <c r="AT122" s="356">
        <v>348396.46</v>
      </c>
      <c r="AU122" s="356">
        <v>344049.52</v>
      </c>
      <c r="AV122" s="356">
        <v>333405.12</v>
      </c>
      <c r="AW122" s="356">
        <v>316083.96000000002</v>
      </c>
      <c r="AX122" s="356">
        <v>314979.46000000002</v>
      </c>
      <c r="AY122" s="356">
        <v>319987.36</v>
      </c>
      <c r="AZ122" s="356">
        <v>331101.31</v>
      </c>
      <c r="BA122" s="356">
        <v>332641.18</v>
      </c>
      <c r="BB122" s="356">
        <v>496912.47</v>
      </c>
      <c r="BC122" s="356">
        <v>103382.16</v>
      </c>
      <c r="BD122" s="356">
        <v>546198.84</v>
      </c>
      <c r="BE122" s="356">
        <v>543075.41</v>
      </c>
      <c r="BF122" s="356">
        <v>553437.59</v>
      </c>
      <c r="BG122" s="356">
        <v>560440.28799999994</v>
      </c>
      <c r="BH122" s="356">
        <v>561405.55000000005</v>
      </c>
      <c r="BI122" s="356">
        <v>582090.41</v>
      </c>
      <c r="BJ122" s="356">
        <v>583058.19999999995</v>
      </c>
      <c r="BK122" s="356">
        <v>785195.68</v>
      </c>
      <c r="BL122" s="356">
        <v>788354.92</v>
      </c>
      <c r="BM122" s="356">
        <v>786507.98</v>
      </c>
      <c r="BN122" s="356">
        <v>48.52</v>
      </c>
      <c r="BO122" s="356">
        <v>48.52</v>
      </c>
      <c r="BP122" s="356">
        <v>0</v>
      </c>
      <c r="BQ122" s="356">
        <v>0</v>
      </c>
      <c r="BR122" s="356">
        <v>0</v>
      </c>
      <c r="BS122" s="115">
        <v>0</v>
      </c>
      <c r="BT122" s="115"/>
    </row>
    <row r="123" spans="1:72" ht="15.75" customHeight="1">
      <c r="A123" s="127" t="s">
        <v>30</v>
      </c>
      <c r="B123" s="108" t="s">
        <v>879</v>
      </c>
      <c r="C123" s="408" t="s">
        <v>877</v>
      </c>
      <c r="D123" s="441">
        <v>7772052</v>
      </c>
      <c r="E123" s="310" t="s">
        <v>18</v>
      </c>
      <c r="F123" s="310" t="s">
        <v>32</v>
      </c>
      <c r="G123" s="310" t="s">
        <v>66</v>
      </c>
      <c r="H123" s="310" t="str">
        <f>IFERROR(VLOOKUP(G123,'Cadastro de assessores'!A:B,2,FALSE),"Não Cadastrado")</f>
        <v>18467</v>
      </c>
      <c r="I123" s="310"/>
      <c r="J123" s="26" t="s">
        <v>4046</v>
      </c>
      <c r="K123" s="310" t="s">
        <v>170</v>
      </c>
      <c r="L123" s="442">
        <v>44630</v>
      </c>
      <c r="M123" s="442">
        <v>44635</v>
      </c>
      <c r="N123" s="316"/>
      <c r="O123" s="316" t="s">
        <v>4061</v>
      </c>
      <c r="P123" s="406">
        <v>7.0000000000000001E-3</v>
      </c>
      <c r="Q123" s="176"/>
      <c r="R123" s="436"/>
      <c r="S123" s="309" t="str">
        <f t="shared" si="11"/>
        <v>Não Qualificado</v>
      </c>
      <c r="T123" s="309" t="s">
        <v>163</v>
      </c>
      <c r="U123" s="309" t="s">
        <v>4440</v>
      </c>
      <c r="V123" s="309" t="s">
        <v>54</v>
      </c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  <c r="AG123" s="437"/>
      <c r="AH123" s="437"/>
      <c r="AI123" s="356"/>
      <c r="AJ123" s="356"/>
      <c r="AK123" s="356"/>
      <c r="AL123" s="356"/>
      <c r="AM123" s="356"/>
      <c r="AN123" s="356"/>
      <c r="AO123" s="356"/>
      <c r="AP123" s="356"/>
      <c r="AQ123" s="356"/>
      <c r="AR123" s="356"/>
      <c r="AS123" s="357"/>
      <c r="AT123" s="357"/>
      <c r="AU123" s="367"/>
      <c r="AV123" s="356"/>
      <c r="AW123" s="356"/>
      <c r="AX123" s="356"/>
      <c r="AY123" s="356"/>
      <c r="AZ123" s="356"/>
      <c r="BA123" s="356"/>
      <c r="BB123" s="356">
        <v>173236.61</v>
      </c>
      <c r="BC123" s="356">
        <v>50.62</v>
      </c>
      <c r="BD123" s="356">
        <v>-46.33</v>
      </c>
      <c r="BE123" s="356">
        <v>155611.84</v>
      </c>
      <c r="BF123" s="356">
        <v>156410.57999999999</v>
      </c>
      <c r="BG123" s="356">
        <v>158495.0086</v>
      </c>
      <c r="BH123" s="356">
        <v>159662.17000000001</v>
      </c>
      <c r="BI123" s="356">
        <v>160973.04</v>
      </c>
      <c r="BJ123" s="356">
        <v>160921.79999999999</v>
      </c>
      <c r="BK123" s="356">
        <v>162676.57</v>
      </c>
      <c r="BL123" s="356">
        <v>164815.24</v>
      </c>
      <c r="BM123" s="356">
        <v>166647.22</v>
      </c>
      <c r="BN123" s="356">
        <v>169356.89</v>
      </c>
      <c r="BO123" s="356">
        <v>171073.73</v>
      </c>
      <c r="BP123" s="356">
        <v>172294.14</v>
      </c>
      <c r="BQ123" s="356">
        <v>173382.53</v>
      </c>
      <c r="BR123" s="356">
        <v>160.09</v>
      </c>
      <c r="BS123" s="115">
        <v>0</v>
      </c>
      <c r="BT123" s="115"/>
    </row>
    <row r="124" spans="1:72" ht="15.75" customHeight="1">
      <c r="A124" s="127" t="s">
        <v>30</v>
      </c>
      <c r="B124" s="108" t="s">
        <v>4441</v>
      </c>
      <c r="C124" s="408" t="s">
        <v>4442</v>
      </c>
      <c r="D124" s="441">
        <v>4113513</v>
      </c>
      <c r="E124" s="310" t="s">
        <v>159</v>
      </c>
      <c r="F124" s="310" t="s">
        <v>32</v>
      </c>
      <c r="G124" s="310" t="s">
        <v>3035</v>
      </c>
      <c r="H124" s="310">
        <f>IFERROR(VLOOKUP(G124,'Cadastro de assessores'!A:B,2,FALSE),"Não Cadastrado")</f>
        <v>12347</v>
      </c>
      <c r="I124" s="310"/>
      <c r="J124" s="26" t="s">
        <v>170</v>
      </c>
      <c r="K124" s="310" t="s">
        <v>170</v>
      </c>
      <c r="L124" s="442">
        <v>44694</v>
      </c>
      <c r="M124" s="442">
        <v>44694</v>
      </c>
      <c r="N124" s="316"/>
      <c r="O124" s="316" t="s">
        <v>4064</v>
      </c>
      <c r="P124" s="406">
        <v>1.2E-2</v>
      </c>
      <c r="Q124" s="176"/>
      <c r="R124" s="436"/>
      <c r="S124" s="309" t="str">
        <f t="shared" si="11"/>
        <v/>
      </c>
      <c r="T124" s="309" t="s">
        <v>163</v>
      </c>
      <c r="U124" s="309" t="s">
        <v>4192</v>
      </c>
      <c r="V124" s="309" t="s">
        <v>32</v>
      </c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437"/>
      <c r="AH124" s="437"/>
      <c r="AI124" s="356"/>
      <c r="AJ124" s="356"/>
      <c r="AK124" s="356"/>
      <c r="AL124" s="356"/>
      <c r="AM124" s="356"/>
      <c r="AN124" s="356"/>
      <c r="AO124" s="356"/>
      <c r="AP124" s="356"/>
      <c r="AQ124" s="356"/>
      <c r="AR124" s="356"/>
      <c r="AS124" s="357"/>
      <c r="AT124" s="357"/>
      <c r="AU124" s="367"/>
      <c r="AV124" s="356"/>
      <c r="AW124" s="356"/>
      <c r="AX124" s="356"/>
      <c r="AY124" s="356"/>
      <c r="AZ124" s="356"/>
      <c r="BA124" s="356"/>
      <c r="BB124" s="356"/>
      <c r="BC124" s="356"/>
      <c r="BD124" s="356">
        <v>147557.65</v>
      </c>
      <c r="BE124" s="356">
        <v>126378.35</v>
      </c>
      <c r="BF124" s="356">
        <v>73709.740000000005</v>
      </c>
      <c r="BG124" s="356">
        <v>64487.727680000004</v>
      </c>
      <c r="BH124" s="356">
        <v>64905.49</v>
      </c>
      <c r="BI124" s="356">
        <v>66853.47</v>
      </c>
      <c r="BJ124" s="356">
        <v>66263.95</v>
      </c>
      <c r="BK124" s="356">
        <v>66721.009999999995</v>
      </c>
      <c r="BL124" s="356">
        <v>67209.039999999994</v>
      </c>
      <c r="BM124" s="356">
        <v>67401.64</v>
      </c>
      <c r="BN124" s="356">
        <v>41455.74</v>
      </c>
      <c r="BO124" s="356">
        <v>50254.31</v>
      </c>
      <c r="BP124" s="356">
        <v>50784.3</v>
      </c>
      <c r="BQ124" s="356">
        <v>51240.61</v>
      </c>
      <c r="BR124" s="356">
        <v>51739.23</v>
      </c>
      <c r="BS124" s="115">
        <v>56514.1</v>
      </c>
      <c r="BT124" s="115"/>
    </row>
    <row r="125" spans="1:72" ht="15.75" customHeight="1">
      <c r="A125" s="127" t="s">
        <v>30</v>
      </c>
      <c r="B125" s="108" t="s">
        <v>890</v>
      </c>
      <c r="C125" s="408" t="s">
        <v>4443</v>
      </c>
      <c r="D125" s="316">
        <v>6456590</v>
      </c>
      <c r="E125" s="310" t="s">
        <v>18</v>
      </c>
      <c r="F125" s="310" t="s">
        <v>32</v>
      </c>
      <c r="G125" s="310" t="s">
        <v>66</v>
      </c>
      <c r="H125" s="310" t="str">
        <f>IFERROR(VLOOKUP(G125,'Cadastro de assessores'!A:B,2,FALSE),"Não Cadastrado")</f>
        <v>18467</v>
      </c>
      <c r="I125" s="310"/>
      <c r="J125" s="26" t="s">
        <v>170</v>
      </c>
      <c r="K125" s="310" t="s">
        <v>170</v>
      </c>
      <c r="L125" s="434">
        <v>44456</v>
      </c>
      <c r="M125" s="434">
        <v>44462</v>
      </c>
      <c r="N125" s="316"/>
      <c r="O125" s="316" t="s">
        <v>4047</v>
      </c>
      <c r="P125" s="406">
        <v>0.02</v>
      </c>
      <c r="Q125" s="176" t="s">
        <v>4444</v>
      </c>
      <c r="R125" s="436"/>
      <c r="S125" s="309" t="str">
        <f t="shared" si="11"/>
        <v/>
      </c>
      <c r="T125" s="309" t="s">
        <v>163</v>
      </c>
      <c r="U125" s="309" t="s">
        <v>4188</v>
      </c>
      <c r="V125" s="309" t="s">
        <v>32</v>
      </c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  <c r="AG125" s="437"/>
      <c r="AH125" s="437"/>
      <c r="AI125" s="356"/>
      <c r="AJ125" s="356"/>
      <c r="AK125" s="356"/>
      <c r="AL125" s="356"/>
      <c r="AM125" s="356"/>
      <c r="AN125" s="356"/>
      <c r="AO125" s="356"/>
      <c r="AP125" s="356"/>
      <c r="AQ125" s="356"/>
      <c r="AR125" s="356"/>
      <c r="AS125" s="357"/>
      <c r="AT125" s="357"/>
      <c r="AU125" s="367"/>
      <c r="AV125" s="356"/>
      <c r="AW125" s="356">
        <v>93374.49</v>
      </c>
      <c r="AX125" s="356">
        <v>93311.61</v>
      </c>
      <c r="AY125" s="356">
        <v>93006.080000000002</v>
      </c>
      <c r="AZ125" s="356">
        <v>97166.84</v>
      </c>
      <c r="BA125" s="356">
        <v>97961.67</v>
      </c>
      <c r="BB125" s="356">
        <v>52139.56</v>
      </c>
      <c r="BC125" s="356"/>
      <c r="BD125" s="356">
        <v>47983.360000000001</v>
      </c>
      <c r="BE125" s="356">
        <v>45972.95</v>
      </c>
      <c r="BF125" s="356">
        <v>32779.9</v>
      </c>
      <c r="BG125" s="356">
        <v>33713.34132</v>
      </c>
      <c r="BH125" s="356">
        <v>33670.089999999997</v>
      </c>
      <c r="BI125" s="356">
        <v>37072.69</v>
      </c>
      <c r="BJ125" s="356">
        <v>29455.56</v>
      </c>
      <c r="BK125" s="356">
        <v>29603.32</v>
      </c>
      <c r="BL125" s="356">
        <v>30122.18</v>
      </c>
      <c r="BM125" s="356">
        <v>30021.22</v>
      </c>
      <c r="BN125" s="356">
        <v>30076.9</v>
      </c>
      <c r="BO125" s="356">
        <v>30410.86</v>
      </c>
      <c r="BP125" s="356">
        <v>30744.7</v>
      </c>
      <c r="BQ125" s="356">
        <v>31181.29</v>
      </c>
      <c r="BR125" s="356">
        <v>31591.54</v>
      </c>
      <c r="BS125" s="115">
        <v>1.06</v>
      </c>
      <c r="BT125" s="115"/>
    </row>
    <row r="126" spans="1:72" ht="15.75" customHeight="1">
      <c r="A126" s="127" t="s">
        <v>30</v>
      </c>
      <c r="B126" s="108" t="s">
        <v>4445</v>
      </c>
      <c r="C126" s="127" t="s">
        <v>4446</v>
      </c>
      <c r="D126" s="309">
        <v>3553004</v>
      </c>
      <c r="E126" s="310" t="s">
        <v>3158</v>
      </c>
      <c r="F126" s="310" t="s">
        <v>32</v>
      </c>
      <c r="G126" s="310" t="s">
        <v>3158</v>
      </c>
      <c r="H126" s="310" t="str">
        <f>IFERROR(VLOOKUP(G126,'Cadastro de assessores'!A:B,2,FALSE),"Não Cadastrado")</f>
        <v>18986</v>
      </c>
      <c r="I126" s="310"/>
      <c r="J126" s="26" t="s">
        <v>161</v>
      </c>
      <c r="K126" s="309" t="s">
        <v>170</v>
      </c>
      <c r="L126" s="434">
        <v>43742</v>
      </c>
      <c r="M126" s="434">
        <v>43742</v>
      </c>
      <c r="N126" s="438">
        <v>44888</v>
      </c>
      <c r="O126" s="309" t="s">
        <v>4447</v>
      </c>
      <c r="P126" s="447">
        <v>0.01</v>
      </c>
      <c r="Q126" s="439" t="s">
        <v>4448</v>
      </c>
      <c r="R126" s="436"/>
      <c r="S126" s="309" t="str">
        <f t="shared" si="11"/>
        <v>Não Qualificado</v>
      </c>
      <c r="T126" s="309" t="s">
        <v>163</v>
      </c>
      <c r="U126" s="309" t="s">
        <v>4226</v>
      </c>
      <c r="V126" s="309" t="s">
        <v>42</v>
      </c>
      <c r="W126" s="437" t="s">
        <v>4449</v>
      </c>
      <c r="X126" s="437"/>
      <c r="Y126" s="437" t="s">
        <v>4450</v>
      </c>
      <c r="Z126" s="437" t="s">
        <v>4451</v>
      </c>
      <c r="AA126" s="437" t="s">
        <v>4452</v>
      </c>
      <c r="AB126" s="437" t="s">
        <v>4453</v>
      </c>
      <c r="AC126" s="437" t="s">
        <v>4454</v>
      </c>
      <c r="AD126" s="437" t="s">
        <v>4455</v>
      </c>
      <c r="AE126" s="437" t="s">
        <v>4456</v>
      </c>
      <c r="AF126" s="437" t="s">
        <v>4457</v>
      </c>
      <c r="AG126" s="437" t="s">
        <v>4458</v>
      </c>
      <c r="AH126" s="437" t="s">
        <v>4459</v>
      </c>
      <c r="AI126" s="437" t="s">
        <v>4460</v>
      </c>
      <c r="AJ126" s="437" t="s">
        <v>4461</v>
      </c>
      <c r="AK126" s="356">
        <v>73258.009999999995</v>
      </c>
      <c r="AL126" s="356">
        <v>72456.460000000006</v>
      </c>
      <c r="AM126" s="356">
        <v>70838.75</v>
      </c>
      <c r="AN126" s="356">
        <v>70940.88</v>
      </c>
      <c r="AO126" s="356">
        <v>71543.37</v>
      </c>
      <c r="AP126" s="356">
        <v>71787.8</v>
      </c>
      <c r="AQ126" s="356">
        <v>71806.91</v>
      </c>
      <c r="AR126" s="356">
        <v>72444.05</v>
      </c>
      <c r="AS126" s="356">
        <v>72433.31</v>
      </c>
      <c r="AT126" s="356">
        <v>71746.12</v>
      </c>
      <c r="AU126" s="356">
        <v>71174.3</v>
      </c>
      <c r="AV126" s="356">
        <v>70466.44</v>
      </c>
      <c r="AW126" s="356">
        <v>68284.320000000007</v>
      </c>
      <c r="AX126" s="356">
        <v>71502.86</v>
      </c>
      <c r="AY126" s="356">
        <v>72315.14</v>
      </c>
      <c r="AZ126" s="356">
        <v>72717.259999999995</v>
      </c>
      <c r="BA126" s="356">
        <v>73156.17</v>
      </c>
      <c r="BB126" s="356">
        <v>75063.100000000006</v>
      </c>
      <c r="BC126" s="356">
        <v>100</v>
      </c>
      <c r="BD126" s="356">
        <v>190845.04</v>
      </c>
      <c r="BE126" s="356">
        <v>118778.77</v>
      </c>
      <c r="BF126" s="356">
        <v>121113.95</v>
      </c>
      <c r="BG126" s="356">
        <v>123792.8</v>
      </c>
      <c r="BH126" s="356">
        <v>-85.44</v>
      </c>
      <c r="BI126" s="356">
        <v>-85.44</v>
      </c>
      <c r="BJ126" s="356">
        <v>0</v>
      </c>
      <c r="BK126" s="356">
        <v>0</v>
      </c>
      <c r="BL126" s="356">
        <v>0</v>
      </c>
      <c r="BM126" s="356">
        <v>0</v>
      </c>
      <c r="BN126" s="356">
        <v>0</v>
      </c>
      <c r="BO126" s="356">
        <v>0</v>
      </c>
      <c r="BP126" s="356">
        <v>0</v>
      </c>
      <c r="BQ126" s="356">
        <v>0</v>
      </c>
      <c r="BR126" s="356">
        <v>0</v>
      </c>
      <c r="BS126" s="115" t="s">
        <v>4057</v>
      </c>
      <c r="BT126" s="115"/>
    </row>
    <row r="127" spans="1:72" ht="15.75" customHeight="1">
      <c r="A127" s="127" t="s">
        <v>30</v>
      </c>
      <c r="B127" s="108" t="s">
        <v>907</v>
      </c>
      <c r="C127" s="127" t="s">
        <v>905</v>
      </c>
      <c r="D127" s="309">
        <v>4550421</v>
      </c>
      <c r="E127" s="310" t="s">
        <v>159</v>
      </c>
      <c r="F127" s="310" t="s">
        <v>32</v>
      </c>
      <c r="G127" s="310" t="s">
        <v>1841</v>
      </c>
      <c r="H127" s="310" t="str">
        <f>IFERROR(VLOOKUP(G127,'Cadastro de assessores'!A:B,2,FALSE),"Não Cadastrado")</f>
        <v>17243</v>
      </c>
      <c r="I127" s="310"/>
      <c r="J127" s="26" t="s">
        <v>4046</v>
      </c>
      <c r="K127" s="310" t="s">
        <v>170</v>
      </c>
      <c r="L127" s="435">
        <v>44126</v>
      </c>
      <c r="M127" s="435">
        <v>44130</v>
      </c>
      <c r="N127" s="309"/>
      <c r="O127" s="309" t="s">
        <v>4064</v>
      </c>
      <c r="P127" s="406">
        <v>1.2E-2</v>
      </c>
      <c r="Q127" s="439"/>
      <c r="R127" s="436"/>
      <c r="S127" s="309" t="str">
        <f t="shared" si="11"/>
        <v/>
      </c>
      <c r="T127" s="309" t="s">
        <v>163</v>
      </c>
      <c r="U127" s="309" t="s">
        <v>4075</v>
      </c>
      <c r="V127" s="309" t="s">
        <v>32</v>
      </c>
      <c r="W127" s="437" t="s">
        <v>4056</v>
      </c>
      <c r="X127" s="437" t="s">
        <v>4056</v>
      </c>
      <c r="Y127" s="437" t="s">
        <v>4056</v>
      </c>
      <c r="Z127" s="437" t="s">
        <v>4056</v>
      </c>
      <c r="AA127" s="437" t="s">
        <v>4056</v>
      </c>
      <c r="AB127" s="437" t="s">
        <v>4056</v>
      </c>
      <c r="AC127" s="437" t="s">
        <v>4056</v>
      </c>
      <c r="AD127" s="437" t="s">
        <v>4056</v>
      </c>
      <c r="AE127" s="437" t="s">
        <v>4056</v>
      </c>
      <c r="AF127" s="437" t="s">
        <v>4056</v>
      </c>
      <c r="AG127" s="437" t="s">
        <v>4056</v>
      </c>
      <c r="AH127" s="437" t="s">
        <v>4056</v>
      </c>
      <c r="AI127" s="437" t="s">
        <v>4462</v>
      </c>
      <c r="AJ127" s="437" t="s">
        <v>4463</v>
      </c>
      <c r="AK127" s="356">
        <v>308977.37</v>
      </c>
      <c r="AL127" s="356">
        <v>306700.27</v>
      </c>
      <c r="AM127" s="356">
        <v>302262.44</v>
      </c>
      <c r="AN127" s="356">
        <v>301632.88</v>
      </c>
      <c r="AO127" s="356">
        <v>305050.3</v>
      </c>
      <c r="AP127" s="356">
        <v>215647</v>
      </c>
      <c r="AQ127" s="356">
        <v>305559.01</v>
      </c>
      <c r="AR127" s="356">
        <v>309357.93</v>
      </c>
      <c r="AS127" s="356">
        <v>308532.49</v>
      </c>
      <c r="AT127" s="356">
        <v>305995.71000000002</v>
      </c>
      <c r="AU127" s="356">
        <v>305619.94</v>
      </c>
      <c r="AV127" s="356">
        <v>303694.69</v>
      </c>
      <c r="AW127" s="356">
        <v>300538.92</v>
      </c>
      <c r="AX127" s="356">
        <v>302067.33</v>
      </c>
      <c r="AY127" s="356">
        <v>305174.59999999998</v>
      </c>
      <c r="AZ127" s="356">
        <v>310054.99</v>
      </c>
      <c r="BA127" s="356">
        <v>312363.52000000002</v>
      </c>
      <c r="BB127" s="356">
        <v>318660.47999999998</v>
      </c>
      <c r="BC127" s="356"/>
      <c r="BD127" s="356">
        <v>321383.71000000002</v>
      </c>
      <c r="BE127" s="356">
        <v>322432.92</v>
      </c>
      <c r="BF127" s="356">
        <v>326288.95</v>
      </c>
      <c r="BG127" s="356">
        <v>327944.63179999997</v>
      </c>
      <c r="BH127" s="356">
        <v>329315.81</v>
      </c>
      <c r="BI127" s="356">
        <v>333351.5</v>
      </c>
      <c r="BJ127" s="356">
        <v>334805.24</v>
      </c>
      <c r="BK127" s="356">
        <v>337427.92</v>
      </c>
      <c r="BL127" s="356">
        <v>341041.77</v>
      </c>
      <c r="BM127" s="356">
        <v>48608.21</v>
      </c>
      <c r="BN127" s="356">
        <v>0</v>
      </c>
      <c r="BO127" s="356">
        <v>0</v>
      </c>
      <c r="BP127" s="356">
        <v>0</v>
      </c>
      <c r="BQ127" s="356">
        <v>0</v>
      </c>
      <c r="BR127" s="356">
        <v>0</v>
      </c>
      <c r="BS127" s="115">
        <v>0</v>
      </c>
      <c r="BT127" s="115"/>
    </row>
    <row r="128" spans="1:72" ht="15.75" customHeight="1">
      <c r="A128" s="127" t="s">
        <v>30</v>
      </c>
      <c r="B128" s="108" t="s">
        <v>4464</v>
      </c>
      <c r="C128" s="127" t="s">
        <v>4465</v>
      </c>
      <c r="D128" s="309">
        <v>2699859</v>
      </c>
      <c r="E128" s="310" t="s">
        <v>3158</v>
      </c>
      <c r="F128" s="310" t="s">
        <v>32</v>
      </c>
      <c r="G128" s="310" t="s">
        <v>3158</v>
      </c>
      <c r="H128" s="310" t="str">
        <f>IFERROR(VLOOKUP(G128,'Cadastro de assessores'!A:B,2,FALSE),"Não Cadastrado")</f>
        <v>18986</v>
      </c>
      <c r="I128" s="310"/>
      <c r="J128" s="26" t="s">
        <v>4046</v>
      </c>
      <c r="K128" s="309" t="s">
        <v>179</v>
      </c>
      <c r="L128" s="434">
        <v>43865</v>
      </c>
      <c r="M128" s="434">
        <v>43869</v>
      </c>
      <c r="N128" s="309"/>
      <c r="O128" s="309" t="s">
        <v>4053</v>
      </c>
      <c r="P128" s="447">
        <v>1.4999999999999999E-2</v>
      </c>
      <c r="Q128" s="439"/>
      <c r="R128" s="436"/>
      <c r="S128" s="309" t="str">
        <f t="shared" si="11"/>
        <v/>
      </c>
      <c r="T128" s="309" t="s">
        <v>163</v>
      </c>
      <c r="U128" s="309" t="s">
        <v>4070</v>
      </c>
      <c r="V128" s="309" t="s">
        <v>32</v>
      </c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356"/>
      <c r="AL128" s="356"/>
      <c r="AM128" s="356">
        <v>81199.34</v>
      </c>
      <c r="AN128" s="356">
        <v>80869.929999999993</v>
      </c>
      <c r="AO128" s="356">
        <v>83218.350000000006</v>
      </c>
      <c r="AP128" s="356">
        <v>83908.55</v>
      </c>
      <c r="AQ128" s="356">
        <v>83612.710000000006</v>
      </c>
      <c r="AR128" s="356">
        <v>85510.080000000002</v>
      </c>
      <c r="AS128" s="356">
        <v>75693.009999999995</v>
      </c>
      <c r="AT128" s="356">
        <v>73737.98</v>
      </c>
      <c r="AU128" s="356">
        <v>73147.31</v>
      </c>
      <c r="AV128" s="356">
        <v>4251.0600000000004</v>
      </c>
      <c r="AW128" s="356">
        <v>114.13</v>
      </c>
      <c r="AX128" s="356">
        <v>114</v>
      </c>
      <c r="AY128" s="356">
        <v>113.77</v>
      </c>
      <c r="AZ128" s="356">
        <v>113.56</v>
      </c>
      <c r="BA128" s="356">
        <v>113.37</v>
      </c>
      <c r="BB128" s="356">
        <v>113.15</v>
      </c>
      <c r="BC128" s="356"/>
      <c r="BD128" s="356">
        <v>117.11</v>
      </c>
      <c r="BE128" s="356">
        <v>117.11</v>
      </c>
      <c r="BF128" s="356">
        <v>117.12</v>
      </c>
      <c r="BG128" s="356">
        <v>117.12</v>
      </c>
      <c r="BH128" s="356">
        <v>117.12</v>
      </c>
      <c r="BI128" s="356">
        <v>117.12</v>
      </c>
      <c r="BJ128" s="356">
        <v>117.12</v>
      </c>
      <c r="BK128" s="356">
        <v>117.12</v>
      </c>
      <c r="BL128" s="356">
        <v>117.12</v>
      </c>
      <c r="BM128" s="356">
        <v>117.12</v>
      </c>
      <c r="BN128" s="356">
        <v>117.12</v>
      </c>
      <c r="BO128" s="356">
        <v>117.12</v>
      </c>
      <c r="BP128" s="356">
        <v>117.12</v>
      </c>
      <c r="BQ128" s="356">
        <v>117.12</v>
      </c>
      <c r="BR128" s="356">
        <v>117.12</v>
      </c>
      <c r="BS128" s="115">
        <v>0</v>
      </c>
      <c r="BT128" s="115"/>
    </row>
    <row r="129" spans="1:72" ht="15.75" customHeight="1">
      <c r="A129" s="127" t="s">
        <v>30</v>
      </c>
      <c r="B129" s="108" t="s">
        <v>4466</v>
      </c>
      <c r="C129" s="408" t="s">
        <v>4467</v>
      </c>
      <c r="D129" s="310">
        <v>5947460</v>
      </c>
      <c r="E129" s="310" t="s">
        <v>18</v>
      </c>
      <c r="F129" s="310" t="s">
        <v>32</v>
      </c>
      <c r="G129" s="316" t="s">
        <v>3306</v>
      </c>
      <c r="H129" s="316" t="str">
        <f>IFERROR(VLOOKUP(G129,'Cadastro de assessores'!A:B,2,FALSE),"Não Cadastrado")</f>
        <v>18236</v>
      </c>
      <c r="I129" s="316"/>
      <c r="J129" s="26" t="s">
        <v>4046</v>
      </c>
      <c r="K129" s="310" t="s">
        <v>170</v>
      </c>
      <c r="L129" s="434">
        <v>44398</v>
      </c>
      <c r="M129" s="434">
        <v>44399</v>
      </c>
      <c r="N129" s="309"/>
      <c r="O129" s="309" t="s">
        <v>4053</v>
      </c>
      <c r="P129" s="447">
        <v>1.4999999999999999E-2</v>
      </c>
      <c r="Q129" s="176"/>
      <c r="R129" s="436"/>
      <c r="S129" s="309" t="str">
        <f t="shared" si="11"/>
        <v>Não Qualificado</v>
      </c>
      <c r="T129" s="309" t="s">
        <v>163</v>
      </c>
      <c r="U129" s="309" t="s">
        <v>4468</v>
      </c>
      <c r="V129" s="309" t="s">
        <v>32</v>
      </c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  <c r="AG129" s="367"/>
      <c r="AH129" s="437"/>
      <c r="AI129" s="437"/>
      <c r="AJ129" s="356"/>
      <c r="AK129" s="356"/>
      <c r="AL129" s="356"/>
      <c r="AM129" s="356"/>
      <c r="AN129" s="356"/>
      <c r="AO129" s="356"/>
      <c r="AP129" s="356"/>
      <c r="AQ129" s="356"/>
      <c r="AR129" s="356"/>
      <c r="AS129" s="367"/>
      <c r="AT129" s="357">
        <v>98319.11</v>
      </c>
      <c r="AU129" s="357">
        <v>97625.08</v>
      </c>
      <c r="AV129" s="356">
        <v>96132.160000000003</v>
      </c>
      <c r="AW129" s="356">
        <v>93331.27</v>
      </c>
      <c r="AX129" s="356">
        <v>83142.02</v>
      </c>
      <c r="AY129" s="356">
        <v>83967.94</v>
      </c>
      <c r="AZ129" s="356">
        <v>76132.78</v>
      </c>
      <c r="BA129" s="356">
        <v>76856.179999999993</v>
      </c>
      <c r="BB129" s="356">
        <v>79583.87</v>
      </c>
      <c r="BC129" s="356">
        <v>111666.25</v>
      </c>
      <c r="BD129" s="356">
        <v>70414.09</v>
      </c>
      <c r="BE129" s="356">
        <v>49648.92</v>
      </c>
      <c r="BF129" s="356">
        <v>24151.31</v>
      </c>
      <c r="BG129" s="356">
        <v>24424.038369999998</v>
      </c>
      <c r="BH129" s="356">
        <v>24498.43</v>
      </c>
      <c r="BI129" s="356">
        <v>25820.77</v>
      </c>
      <c r="BJ129" s="356">
        <v>25297.94</v>
      </c>
      <c r="BK129" s="356">
        <v>4081.3</v>
      </c>
      <c r="BL129" s="356">
        <v>158.22</v>
      </c>
      <c r="BM129" s="356">
        <v>158.22</v>
      </c>
      <c r="BN129" s="356">
        <v>158.22</v>
      </c>
      <c r="BO129" s="356">
        <v>158.22</v>
      </c>
      <c r="BP129" s="356">
        <v>158.22</v>
      </c>
      <c r="BQ129" s="356">
        <v>158.22</v>
      </c>
      <c r="BR129" s="356">
        <v>158.22</v>
      </c>
      <c r="BS129" s="115">
        <v>0</v>
      </c>
      <c r="BT129" s="115"/>
    </row>
    <row r="130" spans="1:72" ht="15.75" customHeight="1">
      <c r="A130" s="127" t="s">
        <v>30</v>
      </c>
      <c r="B130" s="108" t="s">
        <v>4469</v>
      </c>
      <c r="C130" s="127" t="s">
        <v>4470</v>
      </c>
      <c r="D130" s="309">
        <v>2216296</v>
      </c>
      <c r="E130" s="310" t="s">
        <v>159</v>
      </c>
      <c r="F130" s="310" t="s">
        <v>32</v>
      </c>
      <c r="G130" s="310" t="s">
        <v>4232</v>
      </c>
      <c r="H130" s="310" t="str">
        <f>IFERROR(VLOOKUP(G130,'Cadastro de assessores'!A:B,2,FALSE),"Não Cadastrado")</f>
        <v>16459</v>
      </c>
      <c r="I130" s="310"/>
      <c r="J130" s="26" t="s">
        <v>161</v>
      </c>
      <c r="K130" s="310" t="s">
        <v>170</v>
      </c>
      <c r="L130" s="434">
        <v>44088</v>
      </c>
      <c r="M130" s="434">
        <v>44088</v>
      </c>
      <c r="N130" s="466">
        <v>44886</v>
      </c>
      <c r="O130" s="316" t="s">
        <v>4047</v>
      </c>
      <c r="P130" s="447">
        <v>0.01</v>
      </c>
      <c r="Q130" s="328" t="s">
        <v>4471</v>
      </c>
      <c r="R130" s="436"/>
      <c r="S130" s="309" t="str">
        <f t="shared" si="11"/>
        <v>Não Qualificado</v>
      </c>
      <c r="T130" s="309" t="s">
        <v>163</v>
      </c>
      <c r="U130" s="309" t="s">
        <v>4437</v>
      </c>
      <c r="V130" s="309" t="s">
        <v>32</v>
      </c>
      <c r="W130" s="437" t="s">
        <v>4056</v>
      </c>
      <c r="X130" s="437" t="s">
        <v>4056</v>
      </c>
      <c r="Y130" s="437" t="s">
        <v>4056</v>
      </c>
      <c r="Z130" s="437" t="s">
        <v>4056</v>
      </c>
      <c r="AA130" s="437" t="s">
        <v>4056</v>
      </c>
      <c r="AB130" s="437" t="s">
        <v>4056</v>
      </c>
      <c r="AC130" s="437" t="s">
        <v>4056</v>
      </c>
      <c r="AD130" s="437" t="s">
        <v>4056</v>
      </c>
      <c r="AE130" s="437" t="s">
        <v>4056</v>
      </c>
      <c r="AF130" s="437" t="s">
        <v>4056</v>
      </c>
      <c r="AG130" s="437" t="s">
        <v>4056</v>
      </c>
      <c r="AH130" s="437" t="s">
        <v>4472</v>
      </c>
      <c r="AI130" s="437" t="s">
        <v>4473</v>
      </c>
      <c r="AJ130" s="437" t="s">
        <v>4474</v>
      </c>
      <c r="AK130" s="356">
        <v>688704.17</v>
      </c>
      <c r="AL130" s="356">
        <v>651185.81999999995</v>
      </c>
      <c r="AM130" s="356">
        <v>621244.07999999996</v>
      </c>
      <c r="AN130" s="356">
        <v>612986.52</v>
      </c>
      <c r="AO130" s="356">
        <v>635115.29</v>
      </c>
      <c r="AP130" s="356">
        <v>637268.15</v>
      </c>
      <c r="AQ130" s="356">
        <v>632248.82999999996</v>
      </c>
      <c r="AR130" s="356">
        <v>641492.06000000006</v>
      </c>
      <c r="AS130" s="356">
        <v>636973.5</v>
      </c>
      <c r="AT130" s="356">
        <v>631556.87</v>
      </c>
      <c r="AU130" s="356">
        <v>624825.93999999994</v>
      </c>
      <c r="AV130" s="356">
        <v>600942.66</v>
      </c>
      <c r="AW130" s="356">
        <v>574393.03</v>
      </c>
      <c r="AX130" s="356">
        <v>568574.23</v>
      </c>
      <c r="AY130" s="356">
        <v>577292.37</v>
      </c>
      <c r="AZ130" s="356">
        <v>580848.31000000006</v>
      </c>
      <c r="BA130" s="356">
        <v>574320.91</v>
      </c>
      <c r="BB130" s="356">
        <v>591535.41</v>
      </c>
      <c r="BC130" s="356">
        <v>73707.03</v>
      </c>
      <c r="BD130" s="356">
        <v>582687.93999999994</v>
      </c>
      <c r="BE130" s="356">
        <v>572421.17000000004</v>
      </c>
      <c r="BF130" s="356">
        <v>580975.65</v>
      </c>
      <c r="BG130" s="356">
        <v>589349.29169999994</v>
      </c>
      <c r="BH130" s="356">
        <v>584473.47</v>
      </c>
      <c r="BI130" s="356">
        <v>601063.5</v>
      </c>
      <c r="BJ130" s="356">
        <v>0</v>
      </c>
      <c r="BK130" s="356">
        <v>0</v>
      </c>
      <c r="BL130" s="356">
        <v>0</v>
      </c>
      <c r="BM130" s="356">
        <v>0</v>
      </c>
      <c r="BN130" s="356">
        <v>0</v>
      </c>
      <c r="BO130" s="356">
        <v>0</v>
      </c>
      <c r="BP130" s="356">
        <v>0</v>
      </c>
      <c r="BQ130" s="356">
        <v>0</v>
      </c>
      <c r="BR130" s="356">
        <v>0</v>
      </c>
      <c r="BS130" s="115" t="s">
        <v>4057</v>
      </c>
      <c r="BT130" s="115"/>
    </row>
    <row r="131" spans="1:72" ht="15.75" customHeight="1">
      <c r="A131" s="127" t="s">
        <v>30</v>
      </c>
      <c r="B131" s="108" t="s">
        <v>4475</v>
      </c>
      <c r="C131" s="408" t="s">
        <v>4476</v>
      </c>
      <c r="D131" s="316">
        <v>5537937</v>
      </c>
      <c r="E131" s="309" t="s">
        <v>18</v>
      </c>
      <c r="F131" s="309" t="s">
        <v>32</v>
      </c>
      <c r="G131" s="309" t="s">
        <v>4477</v>
      </c>
      <c r="H131" s="309">
        <f>IFERROR(VLOOKUP(G131,'Cadastro de assessores'!A:B,2,FALSE),"Não Cadastrado")</f>
        <v>12335</v>
      </c>
      <c r="I131" s="309"/>
      <c r="J131" s="26" t="s">
        <v>161</v>
      </c>
      <c r="K131" s="309" t="s">
        <v>4052</v>
      </c>
      <c r="L131" s="405">
        <v>44323</v>
      </c>
      <c r="M131" s="405">
        <v>44323</v>
      </c>
      <c r="N131" s="405">
        <v>44725</v>
      </c>
      <c r="O131" s="309" t="s">
        <v>4061</v>
      </c>
      <c r="P131" s="406">
        <v>7.0000000000000001E-3</v>
      </c>
      <c r="Q131" s="176" t="s">
        <v>4478</v>
      </c>
      <c r="R131" s="436"/>
      <c r="S131" s="309" t="str">
        <f t="shared" si="11"/>
        <v>Não Qualificado</v>
      </c>
      <c r="T131" s="309" t="s">
        <v>163</v>
      </c>
      <c r="U131" s="316" t="s">
        <v>4298</v>
      </c>
      <c r="V131" s="316" t="s">
        <v>69</v>
      </c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367"/>
      <c r="AK131" s="367"/>
      <c r="AL131" s="356"/>
      <c r="AM131" s="356"/>
      <c r="AN131" s="356"/>
      <c r="AO131" s="356"/>
      <c r="AP131" s="356"/>
      <c r="AQ131" s="356"/>
      <c r="AR131" s="356">
        <v>151275.13</v>
      </c>
      <c r="AS131" s="356">
        <v>150974.97</v>
      </c>
      <c r="AT131" s="356">
        <v>149831.06</v>
      </c>
      <c r="AU131" s="356">
        <v>149696.16</v>
      </c>
      <c r="AV131" s="356">
        <v>149019.85</v>
      </c>
      <c r="AW131" s="356">
        <v>147276.57999999999</v>
      </c>
      <c r="AX131" s="356">
        <v>147835.54999999999</v>
      </c>
      <c r="AY131" s="356">
        <v>149432.85</v>
      </c>
      <c r="AZ131" s="356">
        <v>150593.5</v>
      </c>
      <c r="BA131" s="356">
        <v>151575.85</v>
      </c>
      <c r="BB131" s="356">
        <v>152962.75</v>
      </c>
      <c r="BC131" s="356">
        <v>603327.69999999995</v>
      </c>
      <c r="BD131" s="356">
        <v>156035.88</v>
      </c>
      <c r="BE131" s="356">
        <v>0.11</v>
      </c>
      <c r="BF131" s="356">
        <v>0.11</v>
      </c>
      <c r="BG131" s="356">
        <v>0.11</v>
      </c>
      <c r="BH131" s="356">
        <v>0.11</v>
      </c>
      <c r="BI131" s="356">
        <v>0.11</v>
      </c>
      <c r="BJ131" s="356">
        <v>0.11</v>
      </c>
      <c r="BK131" s="356">
        <v>0.11</v>
      </c>
      <c r="BL131" s="356">
        <v>0.11</v>
      </c>
      <c r="BM131" s="356">
        <v>0.11</v>
      </c>
      <c r="BN131" s="356">
        <v>0.11</v>
      </c>
      <c r="BO131" s="356">
        <v>0.11</v>
      </c>
      <c r="BP131" s="356">
        <v>0.11</v>
      </c>
      <c r="BQ131" s="356">
        <v>0.11</v>
      </c>
      <c r="BR131" s="356">
        <v>0.11</v>
      </c>
      <c r="BS131" s="115">
        <v>0</v>
      </c>
      <c r="BT131" s="115"/>
    </row>
    <row r="132" spans="1:72" ht="15.75" customHeight="1">
      <c r="A132" s="127" t="s">
        <v>30</v>
      </c>
      <c r="B132" s="108" t="s">
        <v>4479</v>
      </c>
      <c r="C132" s="127" t="s">
        <v>4480</v>
      </c>
      <c r="D132" s="309">
        <v>4440692</v>
      </c>
      <c r="E132" s="309" t="s">
        <v>18</v>
      </c>
      <c r="F132" s="309" t="s">
        <v>32</v>
      </c>
      <c r="G132" s="309" t="s">
        <v>4051</v>
      </c>
      <c r="H132" s="309" t="str">
        <f>IFERROR(VLOOKUP(G132,'Cadastro de assessores'!A:B,2,FALSE),"Não Cadastrado")</f>
        <v>17679</v>
      </c>
      <c r="I132" s="309"/>
      <c r="J132" s="26" t="s">
        <v>161</v>
      </c>
      <c r="K132" s="309" t="s">
        <v>4052</v>
      </c>
      <c r="L132" s="405">
        <v>44085</v>
      </c>
      <c r="M132" s="405">
        <v>44085</v>
      </c>
      <c r="N132" s="405">
        <v>44447</v>
      </c>
      <c r="O132" s="309" t="s">
        <v>4061</v>
      </c>
      <c r="P132" s="406">
        <v>7.0000000000000001E-3</v>
      </c>
      <c r="Q132" s="439" t="s">
        <v>4481</v>
      </c>
      <c r="R132" s="436"/>
      <c r="S132" s="309" t="str">
        <f t="shared" si="11"/>
        <v>Qualificado</v>
      </c>
      <c r="T132" s="309" t="s">
        <v>163</v>
      </c>
      <c r="U132" s="309" t="s">
        <v>4482</v>
      </c>
      <c r="V132" s="309" t="s">
        <v>3900</v>
      </c>
      <c r="W132" s="437" t="s">
        <v>4056</v>
      </c>
      <c r="X132" s="437" t="s">
        <v>4056</v>
      </c>
      <c r="Y132" s="437" t="s">
        <v>4056</v>
      </c>
      <c r="Z132" s="437" t="s">
        <v>4056</v>
      </c>
      <c r="AA132" s="437" t="s">
        <v>4056</v>
      </c>
      <c r="AB132" s="437" t="s">
        <v>4056</v>
      </c>
      <c r="AC132" s="437" t="s">
        <v>4056</v>
      </c>
      <c r="AD132" s="437" t="s">
        <v>4056</v>
      </c>
      <c r="AE132" s="437" t="s">
        <v>4056</v>
      </c>
      <c r="AF132" s="437" t="s">
        <v>4056</v>
      </c>
      <c r="AG132" s="437" t="s">
        <v>4056</v>
      </c>
      <c r="AH132" s="437" t="s">
        <v>4483</v>
      </c>
      <c r="AI132" s="437" t="s">
        <v>4484</v>
      </c>
      <c r="AJ132" s="437" t="s">
        <v>4485</v>
      </c>
      <c r="AK132" s="356">
        <v>449068.57</v>
      </c>
      <c r="AL132" s="356">
        <v>451469.29</v>
      </c>
      <c r="AM132" s="356">
        <v>693345.07</v>
      </c>
      <c r="AN132" s="356">
        <v>692382.52</v>
      </c>
      <c r="AO132" s="356">
        <v>703454.17</v>
      </c>
      <c r="AP132" s="356">
        <v>870564.73</v>
      </c>
      <c r="AQ132" s="356">
        <v>898773.53</v>
      </c>
      <c r="AR132" s="356">
        <v>910123.89</v>
      </c>
      <c r="AS132" s="356">
        <v>908045.55</v>
      </c>
      <c r="AT132" s="356">
        <v>908655.45</v>
      </c>
      <c r="AU132" s="356">
        <v>913780.79</v>
      </c>
      <c r="AV132" s="356"/>
      <c r="AW132" s="356"/>
      <c r="AX132" s="356"/>
      <c r="AY132" s="356"/>
      <c r="AZ132" s="356"/>
      <c r="BA132" s="356">
        <v>0</v>
      </c>
      <c r="BB132" s="356">
        <v>0</v>
      </c>
      <c r="BC132" s="356">
        <v>3709108.22</v>
      </c>
      <c r="BD132" s="356" t="s">
        <v>3167</v>
      </c>
      <c r="BE132" s="356" t="s">
        <v>3167</v>
      </c>
      <c r="BF132" s="356">
        <v>0</v>
      </c>
      <c r="BG132" s="356">
        <v>0</v>
      </c>
      <c r="BH132" s="356">
        <v>0</v>
      </c>
      <c r="BI132" s="356">
        <v>0</v>
      </c>
      <c r="BJ132" s="356">
        <v>0</v>
      </c>
      <c r="BK132" s="356">
        <v>0</v>
      </c>
      <c r="BL132" s="356">
        <v>0</v>
      </c>
      <c r="BM132" s="356">
        <v>0</v>
      </c>
      <c r="BN132" s="356">
        <v>0</v>
      </c>
      <c r="BO132" s="356">
        <v>0</v>
      </c>
      <c r="BP132" s="356">
        <v>0</v>
      </c>
      <c r="BQ132" s="356">
        <v>0</v>
      </c>
      <c r="BR132" s="356">
        <v>0</v>
      </c>
      <c r="BS132" s="115" t="s">
        <v>4057</v>
      </c>
      <c r="BT132" s="115"/>
    </row>
    <row r="133" spans="1:72" ht="15.75" customHeight="1">
      <c r="A133" s="127" t="s">
        <v>30</v>
      </c>
      <c r="B133" s="108" t="s">
        <v>4486</v>
      </c>
      <c r="C133" s="127" t="s">
        <v>4487</v>
      </c>
      <c r="D133" s="309">
        <v>4571776</v>
      </c>
      <c r="E133" s="310" t="s">
        <v>159</v>
      </c>
      <c r="F133" s="310" t="s">
        <v>32</v>
      </c>
      <c r="G133" s="310" t="s">
        <v>3887</v>
      </c>
      <c r="H133" s="310" t="str">
        <f>IFERROR(VLOOKUP(G133,'Cadastro de assessores'!A:B,2,FALSE),"Não Cadastrado")</f>
        <v>14574</v>
      </c>
      <c r="I133" s="310"/>
      <c r="J133" s="26" t="s">
        <v>4046</v>
      </c>
      <c r="K133" s="309" t="s">
        <v>179</v>
      </c>
      <c r="L133" s="309" t="s">
        <v>3378</v>
      </c>
      <c r="M133" s="455" t="s">
        <v>3891</v>
      </c>
      <c r="N133" s="309"/>
      <c r="O133" s="309" t="s">
        <v>4064</v>
      </c>
      <c r="P133" s="406">
        <v>1.2E-2</v>
      </c>
      <c r="Q133" s="439"/>
      <c r="R133" s="436"/>
      <c r="S133" s="309" t="str">
        <f t="shared" si="11"/>
        <v/>
      </c>
      <c r="T133" s="309" t="s">
        <v>163</v>
      </c>
      <c r="U133" s="309" t="s">
        <v>4188</v>
      </c>
      <c r="V133" s="309" t="s">
        <v>32</v>
      </c>
      <c r="W133" s="437" t="s">
        <v>4056</v>
      </c>
      <c r="X133" s="437" t="s">
        <v>4056</v>
      </c>
      <c r="Y133" s="437" t="s">
        <v>4056</v>
      </c>
      <c r="Z133" s="437" t="s">
        <v>4056</v>
      </c>
      <c r="AA133" s="437" t="s">
        <v>4056</v>
      </c>
      <c r="AB133" s="437" t="s">
        <v>4056</v>
      </c>
      <c r="AC133" s="437" t="s">
        <v>4056</v>
      </c>
      <c r="AD133" s="437" t="s">
        <v>4056</v>
      </c>
      <c r="AE133" s="437" t="s">
        <v>4056</v>
      </c>
      <c r="AF133" s="437" t="s">
        <v>4056</v>
      </c>
      <c r="AG133" s="437" t="s">
        <v>4056</v>
      </c>
      <c r="AH133" s="437" t="s">
        <v>4056</v>
      </c>
      <c r="AI133" s="437" t="s">
        <v>4056</v>
      </c>
      <c r="AJ133" s="437" t="s">
        <v>4056</v>
      </c>
      <c r="AK133" s="356" t="s">
        <v>3378</v>
      </c>
      <c r="AL133" s="356"/>
      <c r="AM133" s="356" t="s">
        <v>3378</v>
      </c>
      <c r="AN133" s="356" t="s">
        <v>3378</v>
      </c>
      <c r="AO133" s="356"/>
      <c r="AP133" s="356"/>
      <c r="AQ133" s="356"/>
      <c r="AR133" s="356"/>
      <c r="AS133" s="356"/>
      <c r="AT133" s="356"/>
      <c r="AU133" s="356"/>
      <c r="AV133" s="356"/>
      <c r="AW133" s="356"/>
      <c r="AX133" s="356"/>
      <c r="AY133" s="356"/>
      <c r="AZ133" s="356"/>
      <c r="BA133" s="356">
        <v>0</v>
      </c>
      <c r="BB133" s="356">
        <v>0</v>
      </c>
      <c r="BC133" s="356"/>
      <c r="BD133" s="356" t="s">
        <v>3167</v>
      </c>
      <c r="BE133" s="356" t="s">
        <v>3167</v>
      </c>
      <c r="BF133" s="356">
        <v>0</v>
      </c>
      <c r="BG133" s="356">
        <v>0</v>
      </c>
      <c r="BH133" s="356">
        <v>0</v>
      </c>
      <c r="BI133" s="356">
        <v>0</v>
      </c>
      <c r="BJ133" s="356">
        <v>0</v>
      </c>
      <c r="BK133" s="356">
        <v>0</v>
      </c>
      <c r="BL133" s="356">
        <v>0</v>
      </c>
      <c r="BM133" s="356">
        <v>0</v>
      </c>
      <c r="BN133" s="356">
        <v>0</v>
      </c>
      <c r="BO133" s="356">
        <v>0</v>
      </c>
      <c r="BP133" s="356">
        <v>0</v>
      </c>
      <c r="BQ133" s="356">
        <v>0</v>
      </c>
      <c r="BR133" s="356">
        <v>0</v>
      </c>
      <c r="BS133" s="115">
        <v>0</v>
      </c>
      <c r="BT133" s="115"/>
    </row>
    <row r="134" spans="1:72" ht="15.75" customHeight="1">
      <c r="A134" s="127" t="s">
        <v>30</v>
      </c>
      <c r="B134" s="108" t="s">
        <v>3333</v>
      </c>
      <c r="C134" s="127" t="s">
        <v>3332</v>
      </c>
      <c r="D134" s="309">
        <v>4327504</v>
      </c>
      <c r="E134" s="309" t="s">
        <v>3158</v>
      </c>
      <c r="F134" s="309" t="s">
        <v>32</v>
      </c>
      <c r="G134" s="309" t="s">
        <v>3158</v>
      </c>
      <c r="H134" s="309" t="str">
        <f>IFERROR(VLOOKUP(G134,'Cadastro de assessores'!A:B,2,FALSE),"Não Cadastrado")</f>
        <v>18986</v>
      </c>
      <c r="I134" s="309"/>
      <c r="J134" s="26" t="s">
        <v>161</v>
      </c>
      <c r="K134" s="309" t="s">
        <v>4052</v>
      </c>
      <c r="L134" s="405">
        <v>44043</v>
      </c>
      <c r="M134" s="405">
        <v>44043</v>
      </c>
      <c r="N134" s="405">
        <v>44085</v>
      </c>
      <c r="O134" s="309" t="s">
        <v>4053</v>
      </c>
      <c r="P134" s="406">
        <v>1.4999999999999999E-2</v>
      </c>
      <c r="Q134" s="439" t="s">
        <v>4488</v>
      </c>
      <c r="R134" s="436"/>
      <c r="S134" s="309" t="str">
        <f t="shared" si="11"/>
        <v>Não Qualificado</v>
      </c>
      <c r="T134" s="309" t="s">
        <v>163</v>
      </c>
      <c r="U134" s="309" t="s">
        <v>4226</v>
      </c>
      <c r="V134" s="309" t="s">
        <v>42</v>
      </c>
      <c r="W134" s="437" t="s">
        <v>4056</v>
      </c>
      <c r="X134" s="437" t="s">
        <v>4056</v>
      </c>
      <c r="Y134" s="437" t="s">
        <v>4056</v>
      </c>
      <c r="Z134" s="437" t="s">
        <v>4056</v>
      </c>
      <c r="AA134" s="437" t="s">
        <v>4056</v>
      </c>
      <c r="AB134" s="437" t="s">
        <v>4056</v>
      </c>
      <c r="AC134" s="437" t="s">
        <v>4056</v>
      </c>
      <c r="AD134" s="437" t="s">
        <v>4056</v>
      </c>
      <c r="AE134" s="437" t="s">
        <v>4056</v>
      </c>
      <c r="AF134" s="437" t="s">
        <v>4489</v>
      </c>
      <c r="AG134" s="437" t="s">
        <v>4490</v>
      </c>
      <c r="AH134" s="437"/>
      <c r="AI134" s="437"/>
      <c r="AJ134" s="437"/>
      <c r="AK134" s="356" t="s">
        <v>3378</v>
      </c>
      <c r="AL134" s="356">
        <v>492751.44</v>
      </c>
      <c r="AM134" s="356" t="s">
        <v>3378</v>
      </c>
      <c r="AN134" s="356"/>
      <c r="AO134" s="356"/>
      <c r="AP134" s="356"/>
      <c r="AQ134" s="356"/>
      <c r="AR134" s="356"/>
      <c r="AS134" s="356"/>
      <c r="AT134" s="356"/>
      <c r="AU134" s="356"/>
      <c r="AV134" s="356"/>
      <c r="AW134" s="356"/>
      <c r="AX134" s="356"/>
      <c r="AY134" s="356"/>
      <c r="AZ134" s="356"/>
      <c r="BA134" s="356">
        <v>0</v>
      </c>
      <c r="BB134" s="356">
        <v>0</v>
      </c>
      <c r="BC134" s="356">
        <v>190488.51</v>
      </c>
      <c r="BD134" s="356" t="s">
        <v>3167</v>
      </c>
      <c r="BE134" s="356" t="s">
        <v>3167</v>
      </c>
      <c r="BF134" s="356">
        <v>0</v>
      </c>
      <c r="BG134" s="356">
        <v>0</v>
      </c>
      <c r="BH134" s="356">
        <v>0</v>
      </c>
      <c r="BI134" s="356">
        <v>0</v>
      </c>
      <c r="BJ134" s="356">
        <v>0</v>
      </c>
      <c r="BK134" s="356">
        <v>0</v>
      </c>
      <c r="BL134" s="356">
        <v>0</v>
      </c>
      <c r="BM134" s="356">
        <v>0</v>
      </c>
      <c r="BN134" s="356">
        <v>0</v>
      </c>
      <c r="BO134" s="356">
        <v>0</v>
      </c>
      <c r="BP134" s="356">
        <v>0</v>
      </c>
      <c r="BQ134" s="356">
        <v>0</v>
      </c>
      <c r="BR134" s="356">
        <v>0</v>
      </c>
      <c r="BS134" s="115" t="s">
        <v>4057</v>
      </c>
      <c r="BT134" s="115"/>
    </row>
    <row r="135" spans="1:72" ht="15.75" customHeight="1">
      <c r="A135" s="127" t="s">
        <v>30</v>
      </c>
      <c r="B135" s="108" t="s">
        <v>4491</v>
      </c>
      <c r="C135" s="408" t="s">
        <v>4492</v>
      </c>
      <c r="D135" s="309">
        <v>6489178</v>
      </c>
      <c r="E135" s="309" t="s">
        <v>18</v>
      </c>
      <c r="F135" s="309" t="s">
        <v>42</v>
      </c>
      <c r="G135" s="309" t="s">
        <v>4393</v>
      </c>
      <c r="H135" s="309" t="str">
        <f>IFERROR(VLOOKUP(G135,'Cadastro de assessores'!A:B,2,FALSE),"Não Cadastrado")</f>
        <v>14294</v>
      </c>
      <c r="I135" s="309"/>
      <c r="J135" s="26" t="s">
        <v>161</v>
      </c>
      <c r="K135" s="309" t="s">
        <v>4052</v>
      </c>
      <c r="L135" s="405">
        <v>44462</v>
      </c>
      <c r="M135" s="405">
        <v>44462</v>
      </c>
      <c r="N135" s="405">
        <v>44762</v>
      </c>
      <c r="O135" s="309" t="s">
        <v>4053</v>
      </c>
      <c r="P135" s="406">
        <v>1.4999999999999999E-2</v>
      </c>
      <c r="Q135" s="176" t="s">
        <v>4493</v>
      </c>
      <c r="R135" s="436"/>
      <c r="S135" s="309" t="str">
        <f t="shared" si="11"/>
        <v>Não Qualificado</v>
      </c>
      <c r="T135" s="309" t="s">
        <v>163</v>
      </c>
      <c r="U135" s="309" t="s">
        <v>4226</v>
      </c>
      <c r="V135" s="309" t="s">
        <v>42</v>
      </c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437"/>
      <c r="AH135" s="437"/>
      <c r="AI135" s="437"/>
      <c r="AJ135" s="356"/>
      <c r="AK135" s="356"/>
      <c r="AL135" s="356"/>
      <c r="AM135" s="356"/>
      <c r="AN135" s="356"/>
      <c r="AO135" s="356"/>
      <c r="AP135" s="356"/>
      <c r="AQ135" s="356"/>
      <c r="AR135" s="356"/>
      <c r="AS135" s="356"/>
      <c r="AT135" s="356"/>
      <c r="AU135" s="367"/>
      <c r="AV135" s="356"/>
      <c r="AW135" s="356">
        <v>95200.76</v>
      </c>
      <c r="AX135" s="356">
        <v>95680.72</v>
      </c>
      <c r="AY135" s="356">
        <v>95727.39</v>
      </c>
      <c r="AZ135" s="356">
        <v>97867.77</v>
      </c>
      <c r="BA135" s="356">
        <v>98882.880000000005</v>
      </c>
      <c r="BB135" s="356">
        <v>102379.8</v>
      </c>
      <c r="BC135" s="356">
        <v>304420.34000000003</v>
      </c>
      <c r="BD135" s="356">
        <v>100901.17</v>
      </c>
      <c r="BE135" s="356">
        <v>100371.71</v>
      </c>
      <c r="BF135" s="356">
        <v>101690.11</v>
      </c>
      <c r="BG135" s="356">
        <v>0</v>
      </c>
      <c r="BH135" s="356">
        <v>0</v>
      </c>
      <c r="BI135" s="356">
        <v>0</v>
      </c>
      <c r="BJ135" s="356">
        <v>0</v>
      </c>
      <c r="BK135" s="356">
        <v>0</v>
      </c>
      <c r="BL135" s="356">
        <v>0</v>
      </c>
      <c r="BM135" s="356">
        <v>0</v>
      </c>
      <c r="BN135" s="356">
        <v>0</v>
      </c>
      <c r="BO135" s="356">
        <v>0</v>
      </c>
      <c r="BP135" s="356">
        <v>0</v>
      </c>
      <c r="BQ135" s="356">
        <v>0</v>
      </c>
      <c r="BR135" s="356">
        <v>0</v>
      </c>
      <c r="BS135" s="115" t="s">
        <v>4057</v>
      </c>
      <c r="BT135" s="115"/>
    </row>
    <row r="136" spans="1:72" ht="15.75" customHeight="1">
      <c r="A136" s="127" t="s">
        <v>30</v>
      </c>
      <c r="B136" s="108" t="s">
        <v>4494</v>
      </c>
      <c r="C136" s="127" t="s">
        <v>4495</v>
      </c>
      <c r="D136" s="309">
        <v>4696943</v>
      </c>
      <c r="E136" s="310" t="s">
        <v>159</v>
      </c>
      <c r="F136" s="310" t="s">
        <v>32</v>
      </c>
      <c r="G136" s="310" t="s">
        <v>1841</v>
      </c>
      <c r="H136" s="310" t="str">
        <f>IFERROR(VLOOKUP(G136,'Cadastro de assessores'!A:B,2,FALSE),"Não Cadastrado")</f>
        <v>17243</v>
      </c>
      <c r="I136" s="310"/>
      <c r="J136" s="26" t="s">
        <v>4046</v>
      </c>
      <c r="K136" s="309" t="s">
        <v>179</v>
      </c>
      <c r="L136" s="435">
        <v>44194</v>
      </c>
      <c r="M136" s="435">
        <v>44194</v>
      </c>
      <c r="N136" s="309"/>
      <c r="O136" s="309" t="s">
        <v>4053</v>
      </c>
      <c r="P136" s="406">
        <v>1.4999999999999999E-2</v>
      </c>
      <c r="Q136" s="439"/>
      <c r="R136" s="436"/>
      <c r="S136" s="309" t="str">
        <f t="shared" si="11"/>
        <v>Não Qualificado</v>
      </c>
      <c r="T136" s="309" t="s">
        <v>163</v>
      </c>
      <c r="U136" s="309" t="s">
        <v>4075</v>
      </c>
      <c r="V136" s="309" t="s">
        <v>32</v>
      </c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 t="s">
        <v>4056</v>
      </c>
      <c r="AJ136" s="437"/>
      <c r="AK136" s="356" t="s">
        <v>3378</v>
      </c>
      <c r="AL136" s="356">
        <v>492287.37</v>
      </c>
      <c r="AM136" s="356">
        <v>480484.43</v>
      </c>
      <c r="AN136" s="356">
        <v>479223.31</v>
      </c>
      <c r="AO136" s="356">
        <v>493688.1</v>
      </c>
      <c r="AP136" s="356">
        <v>496689.12</v>
      </c>
      <c r="AQ136" s="356">
        <v>492904.47</v>
      </c>
      <c r="AR136" s="356">
        <v>506343.93</v>
      </c>
      <c r="AS136" s="356">
        <v>2032.77</v>
      </c>
      <c r="AT136" s="356">
        <v>2030.32</v>
      </c>
      <c r="AU136" s="356">
        <v>2027.68</v>
      </c>
      <c r="AV136" s="356">
        <v>979.26</v>
      </c>
      <c r="AW136" s="356">
        <v>2022.76</v>
      </c>
      <c r="AX136" s="356">
        <v>2020.36</v>
      </c>
      <c r="AY136" s="356">
        <v>969.53</v>
      </c>
      <c r="AZ136" s="356">
        <v>968.27</v>
      </c>
      <c r="BA136" s="356">
        <v>967.13</v>
      </c>
      <c r="BB136" s="356">
        <v>965.81</v>
      </c>
      <c r="BC136" s="356">
        <v>371332.36</v>
      </c>
      <c r="BD136" s="356">
        <v>1029.7</v>
      </c>
      <c r="BE136" s="356">
        <v>1036.96</v>
      </c>
      <c r="BF136" s="356">
        <v>1043.71</v>
      </c>
      <c r="BG136" s="356">
        <v>1051.81</v>
      </c>
      <c r="BH136" s="356">
        <v>1058.96</v>
      </c>
      <c r="BI136" s="356">
        <v>1067.03</v>
      </c>
      <c r="BJ136" s="356">
        <v>1087.3599999999999</v>
      </c>
      <c r="BK136" s="356">
        <v>1094.54</v>
      </c>
      <c r="BL136" s="356">
        <v>1103.75</v>
      </c>
      <c r="BM136" s="356">
        <v>1110.76</v>
      </c>
      <c r="BN136" s="356">
        <v>1113.67</v>
      </c>
      <c r="BO136" s="356">
        <v>1120.29</v>
      </c>
      <c r="BP136" s="356">
        <v>1131.08</v>
      </c>
      <c r="BQ136" s="356">
        <v>1139.3800000000001</v>
      </c>
      <c r="BR136" s="356">
        <v>1151.43</v>
      </c>
      <c r="BS136" s="115">
        <v>0</v>
      </c>
      <c r="BT136" s="115"/>
    </row>
    <row r="137" spans="1:72" ht="15.75" customHeight="1">
      <c r="A137" s="127" t="s">
        <v>30</v>
      </c>
      <c r="B137" s="108" t="s">
        <v>4496</v>
      </c>
      <c r="C137" s="127" t="s">
        <v>4497</v>
      </c>
      <c r="D137" s="309">
        <v>4422652</v>
      </c>
      <c r="E137" s="310" t="s">
        <v>18</v>
      </c>
      <c r="F137" s="310" t="s">
        <v>32</v>
      </c>
      <c r="G137" s="310" t="s">
        <v>4051</v>
      </c>
      <c r="H137" s="310" t="str">
        <f>IFERROR(VLOOKUP(G137,'Cadastro de assessores'!A:B,2,FALSE),"Não Cadastrado")</f>
        <v>17679</v>
      </c>
      <c r="I137" s="310"/>
      <c r="J137" s="26" t="s">
        <v>4046</v>
      </c>
      <c r="K137" s="309" t="s">
        <v>179</v>
      </c>
      <c r="L137" s="434">
        <v>44071</v>
      </c>
      <c r="M137" s="434">
        <v>44075</v>
      </c>
      <c r="N137" s="309"/>
      <c r="O137" s="309" t="s">
        <v>4053</v>
      </c>
      <c r="P137" s="447">
        <v>1.4E-2</v>
      </c>
      <c r="Q137" s="439" t="s">
        <v>4498</v>
      </c>
      <c r="R137" s="436"/>
      <c r="S137" s="309" t="str">
        <f t="shared" si="11"/>
        <v>Não Qualificado</v>
      </c>
      <c r="T137" s="309" t="s">
        <v>163</v>
      </c>
      <c r="U137" s="309" t="s">
        <v>4298</v>
      </c>
      <c r="V137" s="309" t="s">
        <v>69</v>
      </c>
      <c r="W137" s="437" t="s">
        <v>4056</v>
      </c>
      <c r="X137" s="437" t="s">
        <v>4056</v>
      </c>
      <c r="Y137" s="437" t="s">
        <v>4056</v>
      </c>
      <c r="Z137" s="437" t="s">
        <v>4056</v>
      </c>
      <c r="AA137" s="437" t="s">
        <v>4056</v>
      </c>
      <c r="AB137" s="437" t="s">
        <v>4056</v>
      </c>
      <c r="AC137" s="437" t="s">
        <v>4056</v>
      </c>
      <c r="AD137" s="437" t="s">
        <v>4056</v>
      </c>
      <c r="AE137" s="437" t="s">
        <v>4056</v>
      </c>
      <c r="AF137" s="437" t="s">
        <v>4056</v>
      </c>
      <c r="AG137" s="437" t="s">
        <v>4499</v>
      </c>
      <c r="AH137" s="437" t="s">
        <v>4500</v>
      </c>
      <c r="AI137" s="437" t="s">
        <v>4501</v>
      </c>
      <c r="AJ137" s="437" t="s">
        <v>4502</v>
      </c>
      <c r="AK137" s="356">
        <v>311032.82</v>
      </c>
      <c r="AL137" s="356">
        <v>306509.38</v>
      </c>
      <c r="AM137" s="356">
        <v>296959.82</v>
      </c>
      <c r="AN137" s="356">
        <v>297248.02</v>
      </c>
      <c r="AO137" s="356">
        <v>304714.07</v>
      </c>
      <c r="AP137" s="356">
        <v>306339.12</v>
      </c>
      <c r="AQ137" s="356">
        <v>305142.08</v>
      </c>
      <c r="AR137" s="356">
        <v>312377.96000000002</v>
      </c>
      <c r="AS137" s="356">
        <v>11778.99</v>
      </c>
      <c r="AT137" s="356">
        <v>11796.88</v>
      </c>
      <c r="AU137" s="356">
        <v>8811.82</v>
      </c>
      <c r="AV137" s="356">
        <v>383.45</v>
      </c>
      <c r="AW137" s="356">
        <v>8792.0499999999993</v>
      </c>
      <c r="AX137" s="356">
        <v>8782.25</v>
      </c>
      <c r="AY137" s="356">
        <v>8215.9500000000007</v>
      </c>
      <c r="AZ137" s="356">
        <v>8206.2900000000009</v>
      </c>
      <c r="BA137" s="356">
        <v>8197.5499999999993</v>
      </c>
      <c r="BB137" s="356">
        <v>8187.48</v>
      </c>
      <c r="BC137" s="356">
        <v>299314.08</v>
      </c>
      <c r="BD137" s="356">
        <v>498.26</v>
      </c>
      <c r="BE137" s="356">
        <v>498.26</v>
      </c>
      <c r="BF137" s="356">
        <v>498.26</v>
      </c>
      <c r="BG137" s="356">
        <v>498.26</v>
      </c>
      <c r="BH137" s="356">
        <v>498.26</v>
      </c>
      <c r="BI137" s="356">
        <v>498.26</v>
      </c>
      <c r="BJ137" s="356">
        <v>498.26</v>
      </c>
      <c r="BK137" s="356">
        <v>498.26</v>
      </c>
      <c r="BL137" s="356">
        <v>498.26</v>
      </c>
      <c r="BM137" s="356">
        <v>498.26</v>
      </c>
      <c r="BN137" s="356">
        <v>498.26</v>
      </c>
      <c r="BO137" s="356">
        <v>498.26</v>
      </c>
      <c r="BP137" s="356">
        <v>498.26</v>
      </c>
      <c r="BQ137" s="356">
        <v>498.26</v>
      </c>
      <c r="BR137" s="356">
        <v>498.26</v>
      </c>
      <c r="BS137" s="115">
        <v>0</v>
      </c>
      <c r="BT137" s="115"/>
    </row>
    <row r="138" spans="1:72" ht="15.75" customHeight="1">
      <c r="A138" s="127" t="s">
        <v>30</v>
      </c>
      <c r="B138" s="108" t="s">
        <v>993</v>
      </c>
      <c r="C138" s="408" t="s">
        <v>990</v>
      </c>
      <c r="D138" s="441">
        <v>8118585</v>
      </c>
      <c r="E138" s="310" t="s">
        <v>18</v>
      </c>
      <c r="F138" s="310" t="s">
        <v>32</v>
      </c>
      <c r="G138" s="310" t="s">
        <v>255</v>
      </c>
      <c r="H138" s="310">
        <f>IFERROR(VLOOKUP(G138,'Cadastro de assessores'!A:B,2,FALSE),"Não Cadastrado")</f>
        <v>12344</v>
      </c>
      <c r="I138" s="310"/>
      <c r="J138" s="26" t="s">
        <v>4046</v>
      </c>
      <c r="K138" s="310" t="s">
        <v>170</v>
      </c>
      <c r="L138" s="442">
        <v>44638</v>
      </c>
      <c r="M138" s="442">
        <v>44657</v>
      </c>
      <c r="N138" s="314"/>
      <c r="O138" s="314" t="s">
        <v>1987</v>
      </c>
      <c r="P138" s="406">
        <v>0.01</v>
      </c>
      <c r="Q138" s="439" t="s">
        <v>4503</v>
      </c>
      <c r="R138" s="436"/>
      <c r="S138" s="309" t="str">
        <f t="shared" si="11"/>
        <v>Não Qualificado</v>
      </c>
      <c r="T138" s="309" t="s">
        <v>163</v>
      </c>
      <c r="U138" s="309" t="s">
        <v>4188</v>
      </c>
      <c r="V138" s="309" t="s">
        <v>32</v>
      </c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  <c r="AG138" s="437"/>
      <c r="AH138" s="437"/>
      <c r="AI138" s="437"/>
      <c r="AJ138" s="356"/>
      <c r="AK138" s="356"/>
      <c r="AL138" s="356"/>
      <c r="AM138" s="356"/>
      <c r="AN138" s="356"/>
      <c r="AO138" s="356"/>
      <c r="AP138" s="356"/>
      <c r="AQ138" s="356"/>
      <c r="AR138" s="356"/>
      <c r="AS138" s="356"/>
      <c r="AT138" s="356"/>
      <c r="AU138" s="356"/>
      <c r="AV138" s="356"/>
      <c r="AW138" s="356"/>
      <c r="AX138" s="367"/>
      <c r="AY138" s="367"/>
      <c r="AZ138" s="450"/>
      <c r="BA138" s="450"/>
      <c r="BB138" s="450"/>
      <c r="BC138" s="450">
        <v>14739.73</v>
      </c>
      <c r="BD138" s="356" t="s">
        <v>3167</v>
      </c>
      <c r="BE138" s="356">
        <v>72059.16</v>
      </c>
      <c r="BF138" s="356">
        <v>76819.45</v>
      </c>
      <c r="BG138" s="356">
        <v>75142.97</v>
      </c>
      <c r="BH138" s="356">
        <v>55353.2</v>
      </c>
      <c r="BI138" s="356">
        <v>57680.11</v>
      </c>
      <c r="BJ138" s="356">
        <v>60324.2</v>
      </c>
      <c r="BK138" s="356">
        <v>58556.13</v>
      </c>
      <c r="BL138" s="356">
        <v>58910.13</v>
      </c>
      <c r="BM138" s="356">
        <v>59634.42</v>
      </c>
      <c r="BN138" s="356">
        <v>0</v>
      </c>
      <c r="BO138" s="356">
        <v>0</v>
      </c>
      <c r="BP138" s="356">
        <v>0</v>
      </c>
      <c r="BQ138" s="356">
        <v>0</v>
      </c>
      <c r="BR138" s="356">
        <v>0</v>
      </c>
      <c r="BS138" s="115">
        <v>0</v>
      </c>
      <c r="BT138" s="115"/>
    </row>
    <row r="139" spans="1:72" ht="15.75" customHeight="1">
      <c r="A139" s="127" t="s">
        <v>30</v>
      </c>
      <c r="B139" s="108" t="s">
        <v>993</v>
      </c>
      <c r="C139" s="127" t="s">
        <v>990</v>
      </c>
      <c r="D139" s="309">
        <v>4468606</v>
      </c>
      <c r="E139" s="310" t="s">
        <v>18</v>
      </c>
      <c r="F139" s="310" t="s">
        <v>32</v>
      </c>
      <c r="G139" s="310" t="s">
        <v>255</v>
      </c>
      <c r="H139" s="310">
        <f>IFERROR(VLOOKUP(G139,'Cadastro de assessores'!A:B,2,FALSE),"Não Cadastrado")</f>
        <v>12344</v>
      </c>
      <c r="I139" s="310"/>
      <c r="J139" s="26" t="s">
        <v>4046</v>
      </c>
      <c r="K139" s="310" t="s">
        <v>170</v>
      </c>
      <c r="L139" s="434">
        <v>44106</v>
      </c>
      <c r="M139" s="434">
        <v>44106</v>
      </c>
      <c r="N139" s="316"/>
      <c r="O139" s="316" t="s">
        <v>4061</v>
      </c>
      <c r="P139" s="406">
        <v>7.0000000000000001E-3</v>
      </c>
      <c r="Q139" s="439" t="s">
        <v>4504</v>
      </c>
      <c r="R139" s="436"/>
      <c r="S139" s="309" t="str">
        <f t="shared" si="11"/>
        <v>Não Qualificado</v>
      </c>
      <c r="T139" s="309" t="s">
        <v>163</v>
      </c>
      <c r="U139" s="309" t="s">
        <v>4188</v>
      </c>
      <c r="V139" s="309" t="s">
        <v>32</v>
      </c>
      <c r="W139" s="437" t="s">
        <v>4056</v>
      </c>
      <c r="X139" s="437" t="s">
        <v>4056</v>
      </c>
      <c r="Y139" s="437" t="s">
        <v>4056</v>
      </c>
      <c r="Z139" s="437" t="s">
        <v>4056</v>
      </c>
      <c r="AA139" s="437" t="s">
        <v>4056</v>
      </c>
      <c r="AB139" s="437" t="s">
        <v>4056</v>
      </c>
      <c r="AC139" s="437" t="s">
        <v>4056</v>
      </c>
      <c r="AD139" s="437" t="s">
        <v>4056</v>
      </c>
      <c r="AE139" s="437" t="s">
        <v>4056</v>
      </c>
      <c r="AF139" s="437" t="s">
        <v>4056</v>
      </c>
      <c r="AG139" s="437" t="s">
        <v>4056</v>
      </c>
      <c r="AH139" s="437" t="s">
        <v>4056</v>
      </c>
      <c r="AI139" s="437" t="s">
        <v>4505</v>
      </c>
      <c r="AJ139" s="437" t="s">
        <v>4506</v>
      </c>
      <c r="AK139" s="356">
        <v>256506.55</v>
      </c>
      <c r="AL139" s="356">
        <v>250251.54</v>
      </c>
      <c r="AM139" s="356">
        <v>232489.35</v>
      </c>
      <c r="AN139" s="356">
        <v>230175.61</v>
      </c>
      <c r="AO139" s="356">
        <v>238436.46</v>
      </c>
      <c r="AP139" s="356">
        <v>240118.18</v>
      </c>
      <c r="AQ139" s="356">
        <v>238943.35</v>
      </c>
      <c r="AR139" s="356">
        <v>245668.69</v>
      </c>
      <c r="AS139" s="356">
        <v>242064.7</v>
      </c>
      <c r="AT139" s="356">
        <v>234519.83</v>
      </c>
      <c r="AU139" s="356">
        <v>233030.17</v>
      </c>
      <c r="AV139" s="356">
        <v>228293.54</v>
      </c>
      <c r="AW139" s="356">
        <v>213444.08</v>
      </c>
      <c r="AX139" s="356">
        <v>162734.85</v>
      </c>
      <c r="AY139" s="356">
        <v>224411.9</v>
      </c>
      <c r="AZ139" s="356">
        <v>224978.61</v>
      </c>
      <c r="BA139" s="356">
        <v>225622.88</v>
      </c>
      <c r="BB139" s="356">
        <v>372394.6</v>
      </c>
      <c r="BC139" s="356">
        <v>302194.53000000003</v>
      </c>
      <c r="BD139" s="356">
        <v>1030957.81</v>
      </c>
      <c r="BE139" s="356">
        <v>1040652.87</v>
      </c>
      <c r="BF139" s="356">
        <v>1058290.42</v>
      </c>
      <c r="BG139" s="356">
        <v>1063294.828</v>
      </c>
      <c r="BH139" s="356">
        <v>1068630.17</v>
      </c>
      <c r="BI139" s="356">
        <v>49114.55</v>
      </c>
      <c r="BJ139" s="356">
        <v>49124.09</v>
      </c>
      <c r="BK139" s="356">
        <v>49527.11</v>
      </c>
      <c r="BL139" s="356">
        <v>17717.05</v>
      </c>
      <c r="BM139" s="356">
        <v>561.49</v>
      </c>
      <c r="BN139" s="356">
        <v>0</v>
      </c>
      <c r="BO139" s="356">
        <v>0</v>
      </c>
      <c r="BP139" s="356">
        <v>0</v>
      </c>
      <c r="BQ139" s="356">
        <v>0</v>
      </c>
      <c r="BR139" s="356">
        <v>0</v>
      </c>
      <c r="BS139" s="115">
        <v>0</v>
      </c>
      <c r="BT139" s="115"/>
    </row>
    <row r="140" spans="1:72" ht="15.75" customHeight="1">
      <c r="A140" s="127" t="s">
        <v>30</v>
      </c>
      <c r="B140" s="108" t="s">
        <v>993</v>
      </c>
      <c r="C140" s="127" t="s">
        <v>990</v>
      </c>
      <c r="D140" s="316">
        <v>7519150</v>
      </c>
      <c r="E140" s="310" t="s">
        <v>18</v>
      </c>
      <c r="F140" s="310" t="s">
        <v>32</v>
      </c>
      <c r="G140" s="316" t="s">
        <v>255</v>
      </c>
      <c r="H140" s="310">
        <f>IFERROR(VLOOKUP(G140,'Cadastro de assessores'!A:B,2,FALSE),"Não Cadastrado")</f>
        <v>12344</v>
      </c>
      <c r="I140" s="310"/>
      <c r="J140" s="26" t="s">
        <v>4046</v>
      </c>
      <c r="K140" s="310" t="s">
        <v>170</v>
      </c>
      <c r="L140" s="434">
        <v>44578</v>
      </c>
      <c r="M140" s="434">
        <v>44578</v>
      </c>
      <c r="N140" s="316"/>
      <c r="O140" s="316" t="s">
        <v>4061</v>
      </c>
      <c r="P140" s="406">
        <v>0.01</v>
      </c>
      <c r="Q140" s="439" t="s">
        <v>4507</v>
      </c>
      <c r="R140" s="436"/>
      <c r="S140" s="309" t="str">
        <f t="shared" si="11"/>
        <v/>
      </c>
      <c r="T140" s="309" t="s">
        <v>163</v>
      </c>
      <c r="U140" s="309" t="s">
        <v>4188</v>
      </c>
      <c r="V140" s="309" t="s">
        <v>32</v>
      </c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437"/>
      <c r="AI140" s="437"/>
      <c r="AJ140" s="356"/>
      <c r="AK140" s="356"/>
      <c r="AL140" s="356"/>
      <c r="AM140" s="356"/>
      <c r="AN140" s="356"/>
      <c r="AO140" s="356"/>
      <c r="AP140" s="356"/>
      <c r="AQ140" s="356"/>
      <c r="AR140" s="356"/>
      <c r="AS140" s="356"/>
      <c r="AT140" s="356"/>
      <c r="AU140" s="356"/>
      <c r="AV140" s="356"/>
      <c r="AW140" s="356"/>
      <c r="AX140" s="367"/>
      <c r="AY140" s="367"/>
      <c r="AZ140" s="437"/>
      <c r="BA140" s="437">
        <v>633216.98</v>
      </c>
      <c r="BB140" s="437">
        <v>698773.17</v>
      </c>
      <c r="BC140" s="437">
        <v>0</v>
      </c>
      <c r="BD140" s="356">
        <v>174303.46</v>
      </c>
      <c r="BE140" s="356">
        <v>172128.38</v>
      </c>
      <c r="BF140" s="356">
        <v>177405.52</v>
      </c>
      <c r="BG140" s="356">
        <v>176894.15950000001</v>
      </c>
      <c r="BH140" s="356">
        <v>98198.55</v>
      </c>
      <c r="BI140" s="356">
        <v>35381.54</v>
      </c>
      <c r="BJ140" s="356">
        <v>35738.92</v>
      </c>
      <c r="BK140" s="356">
        <v>34890.699999999997</v>
      </c>
      <c r="BL140" s="356">
        <v>34455.08</v>
      </c>
      <c r="BM140" s="356">
        <v>35183.440000000002</v>
      </c>
      <c r="BN140" s="356">
        <v>2.87</v>
      </c>
      <c r="BO140" s="356">
        <v>0</v>
      </c>
      <c r="BP140" s="356">
        <v>0</v>
      </c>
      <c r="BQ140" s="356">
        <v>0</v>
      </c>
      <c r="BR140" s="356">
        <v>0</v>
      </c>
      <c r="BS140" s="115">
        <v>0</v>
      </c>
      <c r="BT140" s="115"/>
    </row>
    <row r="141" spans="1:72" ht="15.75" customHeight="1">
      <c r="A141" s="127" t="s">
        <v>30</v>
      </c>
      <c r="B141" s="108" t="s">
        <v>993</v>
      </c>
      <c r="C141" s="127" t="s">
        <v>990</v>
      </c>
      <c r="D141" s="316">
        <v>96891</v>
      </c>
      <c r="E141" s="310" t="s">
        <v>18</v>
      </c>
      <c r="F141" s="310" t="s">
        <v>32</v>
      </c>
      <c r="G141" s="316" t="s">
        <v>255</v>
      </c>
      <c r="H141" s="310">
        <f>IFERROR(VLOOKUP(G141,'Cadastro de assessores'!A:B,2,FALSE),"Não Cadastrado")</f>
        <v>12344</v>
      </c>
      <c r="I141" s="310"/>
      <c r="J141" s="26" t="s">
        <v>4046</v>
      </c>
      <c r="K141" s="310" t="s">
        <v>170</v>
      </c>
      <c r="L141" s="434">
        <v>44614</v>
      </c>
      <c r="M141" s="434">
        <v>44614</v>
      </c>
      <c r="N141" s="445"/>
      <c r="O141" s="445" t="s">
        <v>4061</v>
      </c>
      <c r="P141" s="406">
        <v>7.0000000000000001E-3</v>
      </c>
      <c r="Q141" s="176" t="s">
        <v>4508</v>
      </c>
      <c r="R141" s="436"/>
      <c r="S141" s="309" t="str">
        <f t="shared" si="11"/>
        <v>Não Qualificado</v>
      </c>
      <c r="T141" s="309" t="s">
        <v>163</v>
      </c>
      <c r="U141" s="309" t="s">
        <v>4188</v>
      </c>
      <c r="V141" s="309" t="s">
        <v>32</v>
      </c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  <c r="AG141" s="437"/>
      <c r="AH141" s="437"/>
      <c r="AI141" s="437"/>
      <c r="AJ141" s="356"/>
      <c r="AK141" s="356"/>
      <c r="AL141" s="356"/>
      <c r="AM141" s="356"/>
      <c r="AN141" s="356"/>
      <c r="AO141" s="356"/>
      <c r="AP141" s="356"/>
      <c r="AQ141" s="356"/>
      <c r="AR141" s="356"/>
      <c r="AS141" s="356"/>
      <c r="AT141" s="356"/>
      <c r="AU141" s="356"/>
      <c r="AV141" s="356"/>
      <c r="AW141" s="356"/>
      <c r="AX141" s="367"/>
      <c r="AY141" s="367"/>
      <c r="AZ141" s="450">
        <v>1691485.7</v>
      </c>
      <c r="BA141" s="450">
        <v>1255414.97</v>
      </c>
      <c r="BB141" s="450">
        <v>1082191.8</v>
      </c>
      <c r="BC141" s="450">
        <v>209924.43</v>
      </c>
      <c r="BD141" s="356">
        <v>1003433.82</v>
      </c>
      <c r="BE141" s="356">
        <v>996833.13</v>
      </c>
      <c r="BF141" s="356">
        <v>1025691.33</v>
      </c>
      <c r="BG141" s="356">
        <v>1055079.987</v>
      </c>
      <c r="BH141" s="356">
        <v>1099735.82</v>
      </c>
      <c r="BI141" s="356">
        <v>2130491.2599999998</v>
      </c>
      <c r="BJ141" s="356">
        <v>2149403.7599999998</v>
      </c>
      <c r="BK141" s="356">
        <v>2167502.14</v>
      </c>
      <c r="BL141" s="356">
        <v>2220686.4</v>
      </c>
      <c r="BM141" s="356">
        <v>280753.2</v>
      </c>
      <c r="BN141" s="356">
        <v>9753.42</v>
      </c>
      <c r="BO141" s="356">
        <v>9829.2000000000007</v>
      </c>
      <c r="BP141" s="356">
        <v>20.49</v>
      </c>
      <c r="BQ141" s="356">
        <v>20.49</v>
      </c>
      <c r="BR141" s="356">
        <v>20.49</v>
      </c>
      <c r="BS141" s="115">
        <v>0</v>
      </c>
      <c r="BT141" s="115"/>
    </row>
    <row r="142" spans="1:72" ht="15.75" customHeight="1">
      <c r="A142" s="127" t="s">
        <v>30</v>
      </c>
      <c r="B142" s="108" t="s">
        <v>993</v>
      </c>
      <c r="C142" s="127" t="s">
        <v>990</v>
      </c>
      <c r="D142" s="316">
        <v>7032894</v>
      </c>
      <c r="E142" s="310" t="s">
        <v>18</v>
      </c>
      <c r="F142" s="310" t="s">
        <v>32</v>
      </c>
      <c r="G142" s="316" t="s">
        <v>255</v>
      </c>
      <c r="H142" s="310">
        <f>IFERROR(VLOOKUP(G142,'Cadastro de assessores'!A:B,2,FALSE),"Não Cadastrado")</f>
        <v>12344</v>
      </c>
      <c r="I142" s="310"/>
      <c r="J142" s="26" t="s">
        <v>170</v>
      </c>
      <c r="K142" s="310" t="s">
        <v>170</v>
      </c>
      <c r="L142" s="442">
        <v>44504</v>
      </c>
      <c r="M142" s="442">
        <v>44508</v>
      </c>
      <c r="N142" s="316"/>
      <c r="O142" s="316" t="s">
        <v>4068</v>
      </c>
      <c r="P142" s="406">
        <v>2.5000000000000001E-2</v>
      </c>
      <c r="Q142" s="439"/>
      <c r="R142" s="436"/>
      <c r="S142" s="309" t="str">
        <f t="shared" si="11"/>
        <v>Não Qualificado</v>
      </c>
      <c r="T142" s="309" t="s">
        <v>163</v>
      </c>
      <c r="U142" s="309" t="s">
        <v>4188</v>
      </c>
      <c r="V142" s="309" t="s">
        <v>32</v>
      </c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437"/>
      <c r="AH142" s="437"/>
      <c r="AI142" s="356"/>
      <c r="AJ142" s="356"/>
      <c r="AK142" s="356"/>
      <c r="AL142" s="356"/>
      <c r="AM142" s="356"/>
      <c r="AN142" s="356"/>
      <c r="AO142" s="356"/>
      <c r="AP142" s="356"/>
      <c r="AQ142" s="356"/>
      <c r="AR142" s="450"/>
      <c r="AS142" s="357"/>
      <c r="AT142" s="357"/>
      <c r="AU142" s="356"/>
      <c r="AV142" s="356"/>
      <c r="AW142" s="367"/>
      <c r="AX142" s="357"/>
      <c r="AY142" s="357">
        <v>119198.3</v>
      </c>
      <c r="AZ142" s="356">
        <v>127531.9</v>
      </c>
      <c r="BA142" s="356">
        <v>125055.37</v>
      </c>
      <c r="BB142" s="356">
        <v>133742.34</v>
      </c>
      <c r="BC142" s="356">
        <v>212184.41</v>
      </c>
      <c r="BD142" s="356">
        <v>272795.65999999997</v>
      </c>
      <c r="BE142" s="356">
        <v>261080.2</v>
      </c>
      <c r="BF142" s="356">
        <v>273532.84000000003</v>
      </c>
      <c r="BG142" s="356">
        <v>275147.93</v>
      </c>
      <c r="BH142" s="356">
        <v>428930.31</v>
      </c>
      <c r="BI142" s="356">
        <v>484648.38</v>
      </c>
      <c r="BJ142" s="356">
        <v>482677.41</v>
      </c>
      <c r="BK142" s="356">
        <v>480297.84</v>
      </c>
      <c r="BL142" s="356">
        <v>487491.76</v>
      </c>
      <c r="BM142" s="356">
        <v>466967.29</v>
      </c>
      <c r="BN142" s="356">
        <v>40546.879999999997</v>
      </c>
      <c r="BO142" s="356">
        <v>35410.839999999997</v>
      </c>
      <c r="BP142" s="356">
        <v>32643.52</v>
      </c>
      <c r="BQ142" s="356">
        <v>34290.43</v>
      </c>
      <c r="BR142" s="356">
        <v>37262.32</v>
      </c>
      <c r="BS142" s="115">
        <v>36983.97</v>
      </c>
      <c r="BT142" s="115"/>
    </row>
    <row r="143" spans="1:72" ht="15.75" customHeight="1">
      <c r="A143" s="127" t="s">
        <v>30</v>
      </c>
      <c r="B143" s="108" t="s">
        <v>1020</v>
      </c>
      <c r="C143" s="127" t="s">
        <v>1018</v>
      </c>
      <c r="D143" s="309">
        <v>8853992</v>
      </c>
      <c r="E143" s="309" t="s">
        <v>18</v>
      </c>
      <c r="F143" s="309" t="s">
        <v>42</v>
      </c>
      <c r="G143" s="309" t="s">
        <v>52</v>
      </c>
      <c r="H143" s="310" t="str">
        <f>IFERROR(VLOOKUP(G143,'Cadastro de assessores'!A:B,2,FALSE),"Não Cadastrado")</f>
        <v>18890</v>
      </c>
      <c r="I143" s="309"/>
      <c r="J143" s="26" t="s">
        <v>4046</v>
      </c>
      <c r="K143" s="309"/>
      <c r="L143" s="405"/>
      <c r="M143" s="405">
        <v>44847</v>
      </c>
      <c r="N143" s="409"/>
      <c r="O143" s="316" t="s">
        <v>4061</v>
      </c>
      <c r="P143" s="406">
        <v>0.01</v>
      </c>
      <c r="Q143" s="439" t="s">
        <v>4167</v>
      </c>
      <c r="R143" s="436"/>
      <c r="S143" s="309"/>
      <c r="T143" s="309"/>
      <c r="U143" s="309"/>
      <c r="V143" s="309" t="s">
        <v>104</v>
      </c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  <c r="AV143" s="356"/>
      <c r="AW143" s="356"/>
      <c r="AX143" s="356"/>
      <c r="AY143" s="356"/>
      <c r="AZ143" s="356"/>
      <c r="BA143" s="356"/>
      <c r="BB143" s="356"/>
      <c r="BC143" s="356"/>
      <c r="BD143" s="356"/>
      <c r="BE143" s="356"/>
      <c r="BF143" s="356"/>
      <c r="BG143" s="356"/>
      <c r="BH143" s="356"/>
      <c r="BI143" s="356">
        <v>16092.47</v>
      </c>
      <c r="BJ143" s="356">
        <v>16245.22</v>
      </c>
      <c r="BK143" s="356">
        <v>16382.43</v>
      </c>
      <c r="BL143" s="356">
        <v>16973.689999999999</v>
      </c>
      <c r="BM143" s="356">
        <v>0</v>
      </c>
      <c r="BN143" s="356">
        <v>0.74</v>
      </c>
      <c r="BO143" s="356">
        <v>0.74</v>
      </c>
      <c r="BP143" s="356">
        <v>0.74</v>
      </c>
      <c r="BQ143" s="356">
        <v>0.74</v>
      </c>
      <c r="BR143" s="356">
        <v>0.74</v>
      </c>
      <c r="BS143" s="115">
        <v>0</v>
      </c>
      <c r="BT143" s="115"/>
    </row>
    <row r="144" spans="1:72" ht="15.75" customHeight="1">
      <c r="A144" s="127" t="s">
        <v>30</v>
      </c>
      <c r="B144" s="108" t="s">
        <v>4509</v>
      </c>
      <c r="C144" s="127" t="s">
        <v>4510</v>
      </c>
      <c r="D144" s="309">
        <v>4706119</v>
      </c>
      <c r="E144" s="309" t="s">
        <v>18</v>
      </c>
      <c r="F144" s="309" t="s">
        <v>32</v>
      </c>
      <c r="G144" s="309" t="s">
        <v>4051</v>
      </c>
      <c r="H144" s="309" t="str">
        <f>IFERROR(VLOOKUP(G144,'Cadastro de assessores'!A:B,2,FALSE),"Não Cadastrado")</f>
        <v>17679</v>
      </c>
      <c r="I144" s="309"/>
      <c r="J144" s="26" t="s">
        <v>161</v>
      </c>
      <c r="K144" s="309" t="s">
        <v>4052</v>
      </c>
      <c r="L144" s="405">
        <v>44203</v>
      </c>
      <c r="M144" s="405">
        <v>44203</v>
      </c>
      <c r="N144" s="409">
        <v>44450</v>
      </c>
      <c r="O144" s="316" t="s">
        <v>4101</v>
      </c>
      <c r="P144" s="406">
        <v>8.0000000000000002E-3</v>
      </c>
      <c r="Q144" s="439" t="s">
        <v>4511</v>
      </c>
      <c r="R144" s="436"/>
      <c r="S144" s="309" t="str">
        <f t="shared" ref="S144:S158" si="12">IF(BC144&lt;=0,"",IF(BC144&lt;=1000000,"Não Qualificado",IF(AND(BC144&gt;1000000,BC144&lt;=10000000),"Qualificado","Profissional")))</f>
        <v>Não Qualificado</v>
      </c>
      <c r="T144" s="309" t="s">
        <v>163</v>
      </c>
      <c r="U144" s="309" t="s">
        <v>4308</v>
      </c>
      <c r="V144" s="309" t="s">
        <v>970</v>
      </c>
      <c r="W144" s="437" t="s">
        <v>4056</v>
      </c>
      <c r="X144" s="437" t="s">
        <v>4056</v>
      </c>
      <c r="Y144" s="437" t="s">
        <v>4056</v>
      </c>
      <c r="Z144" s="437" t="s">
        <v>4056</v>
      </c>
      <c r="AA144" s="437" t="s">
        <v>4056</v>
      </c>
      <c r="AB144" s="437" t="s">
        <v>4056</v>
      </c>
      <c r="AC144" s="437" t="s">
        <v>4056</v>
      </c>
      <c r="AD144" s="437" t="s">
        <v>4056</v>
      </c>
      <c r="AE144" s="437" t="s">
        <v>4056</v>
      </c>
      <c r="AF144" s="437" t="s">
        <v>4056</v>
      </c>
      <c r="AG144" s="437" t="s">
        <v>4056</v>
      </c>
      <c r="AH144" s="437" t="s">
        <v>4056</v>
      </c>
      <c r="AI144" s="437" t="s">
        <v>4056</v>
      </c>
      <c r="AJ144" s="437" t="s">
        <v>4056</v>
      </c>
      <c r="AK144" s="356" t="s">
        <v>3378</v>
      </c>
      <c r="AL144" s="356">
        <v>300209.89</v>
      </c>
      <c r="AM144" s="356">
        <v>302479.34999999998</v>
      </c>
      <c r="AN144" s="356">
        <v>293742.26</v>
      </c>
      <c r="AO144" s="356">
        <v>289421.09999999998</v>
      </c>
      <c r="AP144" s="356">
        <v>292920.24</v>
      </c>
      <c r="AQ144" s="356">
        <v>294472.37</v>
      </c>
      <c r="AR144" s="356">
        <v>290274.14</v>
      </c>
      <c r="AS144" s="356">
        <v>286356.43</v>
      </c>
      <c r="AT144" s="356">
        <v>291987.59000000003</v>
      </c>
      <c r="AU144" s="356">
        <v>283028.01</v>
      </c>
      <c r="AV144" s="356"/>
      <c r="AW144" s="356"/>
      <c r="AX144" s="356"/>
      <c r="AY144" s="356"/>
      <c r="AZ144" s="356"/>
      <c r="BA144" s="356"/>
      <c r="BB144" s="356"/>
      <c r="BC144" s="356">
        <v>310730.99</v>
      </c>
      <c r="BD144" s="356" t="s">
        <v>3167</v>
      </c>
      <c r="BE144" s="356" t="s">
        <v>3167</v>
      </c>
      <c r="BF144" s="356">
        <v>0</v>
      </c>
      <c r="BG144" s="356">
        <v>0</v>
      </c>
      <c r="BH144" s="356">
        <v>0</v>
      </c>
      <c r="BI144" s="356">
        <v>0</v>
      </c>
      <c r="BJ144" s="356">
        <v>0</v>
      </c>
      <c r="BK144" s="356">
        <v>0</v>
      </c>
      <c r="BL144" s="356">
        <v>0</v>
      </c>
      <c r="BM144" s="356">
        <v>0</v>
      </c>
      <c r="BN144" s="356">
        <v>0</v>
      </c>
      <c r="BO144" s="356">
        <v>0</v>
      </c>
      <c r="BP144" s="356">
        <v>0</v>
      </c>
      <c r="BQ144" s="356">
        <v>0</v>
      </c>
      <c r="BR144" s="356">
        <v>0</v>
      </c>
      <c r="BS144" s="115" t="s">
        <v>4057</v>
      </c>
      <c r="BT144" s="115"/>
    </row>
    <row r="145" spans="1:72" ht="15.75" customHeight="1">
      <c r="A145" s="127" t="s">
        <v>30</v>
      </c>
      <c r="B145" s="108" t="s">
        <v>4509</v>
      </c>
      <c r="C145" s="127" t="s">
        <v>4510</v>
      </c>
      <c r="D145" s="309">
        <v>4728915</v>
      </c>
      <c r="E145" s="309" t="s">
        <v>18</v>
      </c>
      <c r="F145" s="309" t="s">
        <v>32</v>
      </c>
      <c r="G145" s="309" t="s">
        <v>4051</v>
      </c>
      <c r="H145" s="309" t="str">
        <f>IFERROR(VLOOKUP(G145,'Cadastro de assessores'!A:B,2,FALSE),"Não Cadastrado")</f>
        <v>17679</v>
      </c>
      <c r="I145" s="309"/>
      <c r="J145" s="26" t="s">
        <v>161</v>
      </c>
      <c r="K145" s="309" t="s">
        <v>4052</v>
      </c>
      <c r="L145" s="405">
        <v>44203</v>
      </c>
      <c r="M145" s="405">
        <v>44203</v>
      </c>
      <c r="N145" s="409">
        <v>44450</v>
      </c>
      <c r="O145" s="309" t="s">
        <v>4053</v>
      </c>
      <c r="P145" s="406">
        <v>1.4999999999999999E-2</v>
      </c>
      <c r="Q145" s="439" t="s">
        <v>4511</v>
      </c>
      <c r="R145" s="436"/>
      <c r="S145" s="309" t="str">
        <f t="shared" si="12"/>
        <v>Não Qualificado</v>
      </c>
      <c r="T145" s="309" t="s">
        <v>163</v>
      </c>
      <c r="U145" s="309" t="s">
        <v>4308</v>
      </c>
      <c r="V145" s="309" t="s">
        <v>970</v>
      </c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356"/>
      <c r="AL145" s="356">
        <v>296997.28999999998</v>
      </c>
      <c r="AM145" s="356">
        <v>289702.36</v>
      </c>
      <c r="AN145" s="356">
        <v>289024.76</v>
      </c>
      <c r="AO145" s="356">
        <v>297719.28000000003</v>
      </c>
      <c r="AP145" s="356">
        <v>292668.65999999997</v>
      </c>
      <c r="AQ145" s="356">
        <v>298534.26</v>
      </c>
      <c r="AR145" s="356">
        <v>305438.89</v>
      </c>
      <c r="AS145" s="356">
        <v>303185.26</v>
      </c>
      <c r="AT145" s="356">
        <v>297342.68</v>
      </c>
      <c r="AU145" s="356">
        <v>295681.91999999998</v>
      </c>
      <c r="AV145" s="356"/>
      <c r="AW145" s="356"/>
      <c r="AX145" s="356"/>
      <c r="AY145" s="356"/>
      <c r="AZ145" s="356"/>
      <c r="BA145" s="356">
        <v>0</v>
      </c>
      <c r="BB145" s="356">
        <v>0</v>
      </c>
      <c r="BC145" s="356">
        <v>162720.85</v>
      </c>
      <c r="BD145" s="356" t="s">
        <v>3167</v>
      </c>
      <c r="BE145" s="356" t="s">
        <v>3167</v>
      </c>
      <c r="BF145" s="356">
        <v>0</v>
      </c>
      <c r="BG145" s="356">
        <v>0</v>
      </c>
      <c r="BH145" s="356">
        <v>0</v>
      </c>
      <c r="BI145" s="356">
        <v>0</v>
      </c>
      <c r="BJ145" s="356">
        <v>0</v>
      </c>
      <c r="BK145" s="356">
        <v>0</v>
      </c>
      <c r="BL145" s="356">
        <v>0</v>
      </c>
      <c r="BM145" s="356">
        <v>0</v>
      </c>
      <c r="BN145" s="356">
        <v>0</v>
      </c>
      <c r="BO145" s="356">
        <v>0</v>
      </c>
      <c r="BP145" s="356">
        <v>0</v>
      </c>
      <c r="BQ145" s="356">
        <v>0</v>
      </c>
      <c r="BR145" s="356">
        <v>0</v>
      </c>
      <c r="BS145" s="115" t="s">
        <v>4057</v>
      </c>
      <c r="BT145" s="115"/>
    </row>
    <row r="146" spans="1:72" ht="15.75" customHeight="1">
      <c r="A146" s="127" t="s">
        <v>30</v>
      </c>
      <c r="B146" s="108" t="s">
        <v>4512</v>
      </c>
      <c r="C146" s="127" t="s">
        <v>4513</v>
      </c>
      <c r="D146" s="309">
        <v>3221916</v>
      </c>
      <c r="E146" s="310" t="s">
        <v>18</v>
      </c>
      <c r="F146" s="310" t="s">
        <v>32</v>
      </c>
      <c r="G146" s="310" t="s">
        <v>4051</v>
      </c>
      <c r="H146" s="310" t="str">
        <f>IFERROR(VLOOKUP(G146,'Cadastro de assessores'!A:B,2,FALSE),"Não Cadastrado")</f>
        <v>17679</v>
      </c>
      <c r="I146" s="310"/>
      <c r="J146" s="26" t="s">
        <v>4046</v>
      </c>
      <c r="K146" s="309" t="s">
        <v>179</v>
      </c>
      <c r="L146" s="309" t="s">
        <v>3378</v>
      </c>
      <c r="M146" s="455" t="s">
        <v>3891</v>
      </c>
      <c r="N146" s="309"/>
      <c r="O146" s="309" t="s">
        <v>4053</v>
      </c>
      <c r="P146" s="406">
        <v>1.4999999999999999E-2</v>
      </c>
      <c r="Q146" s="439"/>
      <c r="R146" s="436"/>
      <c r="S146" s="309" t="str">
        <f t="shared" si="12"/>
        <v>Não Qualificado</v>
      </c>
      <c r="T146" s="309" t="s">
        <v>163</v>
      </c>
      <c r="U146" s="309" t="s">
        <v>4482</v>
      </c>
      <c r="V146" s="309" t="s">
        <v>3900</v>
      </c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356"/>
      <c r="AL146" s="356"/>
      <c r="AM146" s="356" t="s">
        <v>3378</v>
      </c>
      <c r="AN146" s="356" t="s">
        <v>3378</v>
      </c>
      <c r="AO146" s="356"/>
      <c r="AP146" s="356"/>
      <c r="AQ146" s="356"/>
      <c r="AR146" s="356"/>
      <c r="AS146" s="356"/>
      <c r="AT146" s="356"/>
      <c r="AU146" s="356"/>
      <c r="AV146" s="356"/>
      <c r="AW146" s="356"/>
      <c r="AX146" s="356"/>
      <c r="AY146" s="356"/>
      <c r="AZ146" s="356"/>
      <c r="BA146" s="356">
        <v>0</v>
      </c>
      <c r="BB146" s="356">
        <v>0</v>
      </c>
      <c r="BC146" s="356">
        <v>237.35</v>
      </c>
      <c r="BD146" s="356" t="s">
        <v>3167</v>
      </c>
      <c r="BE146" s="356" t="s">
        <v>3167</v>
      </c>
      <c r="BF146" s="356">
        <v>0</v>
      </c>
      <c r="BG146" s="356">
        <v>0</v>
      </c>
      <c r="BH146" s="356">
        <v>0</v>
      </c>
      <c r="BI146" s="356">
        <v>0</v>
      </c>
      <c r="BJ146" s="356">
        <v>0</v>
      </c>
      <c r="BK146" s="356">
        <v>0</v>
      </c>
      <c r="BL146" s="356">
        <v>0</v>
      </c>
      <c r="BM146" s="356">
        <v>0</v>
      </c>
      <c r="BN146" s="356">
        <v>0</v>
      </c>
      <c r="BO146" s="356">
        <v>0</v>
      </c>
      <c r="BP146" s="356">
        <v>0</v>
      </c>
      <c r="BQ146" s="356">
        <v>0</v>
      </c>
      <c r="BR146" s="356">
        <v>0</v>
      </c>
      <c r="BS146" s="115">
        <v>0</v>
      </c>
      <c r="BT146" s="115"/>
    </row>
    <row r="147" spans="1:72" ht="15.75" customHeight="1">
      <c r="A147" s="127" t="s">
        <v>30</v>
      </c>
      <c r="B147" s="108" t="s">
        <v>4514</v>
      </c>
      <c r="C147" s="127" t="s">
        <v>4515</v>
      </c>
      <c r="D147" s="309">
        <v>4668132</v>
      </c>
      <c r="E147" s="309" t="s">
        <v>18</v>
      </c>
      <c r="F147" s="309" t="s">
        <v>32</v>
      </c>
      <c r="G147" s="309" t="s">
        <v>4051</v>
      </c>
      <c r="H147" s="309" t="str">
        <f>IFERROR(VLOOKUP(G147,'Cadastro de assessores'!A:B,2,FALSE),"Não Cadastrado")</f>
        <v>17679</v>
      </c>
      <c r="I147" s="309"/>
      <c r="J147" s="26" t="s">
        <v>161</v>
      </c>
      <c r="K147" s="309" t="s">
        <v>4052</v>
      </c>
      <c r="L147" s="405">
        <v>44202</v>
      </c>
      <c r="M147" s="405">
        <v>44202</v>
      </c>
      <c r="N147" s="405">
        <v>44453</v>
      </c>
      <c r="O147" s="309" t="s">
        <v>4053</v>
      </c>
      <c r="P147" s="406">
        <v>1.4999999999999999E-2</v>
      </c>
      <c r="Q147" s="439" t="s">
        <v>4516</v>
      </c>
      <c r="R147" s="436"/>
      <c r="S147" s="309" t="str">
        <f t="shared" si="12"/>
        <v>Não Qualificado</v>
      </c>
      <c r="T147" s="309" t="s">
        <v>163</v>
      </c>
      <c r="U147" s="309" t="s">
        <v>4482</v>
      </c>
      <c r="V147" s="309" t="s">
        <v>3900</v>
      </c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356"/>
      <c r="AL147" s="356">
        <v>59218.52</v>
      </c>
      <c r="AM147" s="356">
        <v>111543.09</v>
      </c>
      <c r="AN147" s="356">
        <v>111336.82</v>
      </c>
      <c r="AO147" s="356">
        <v>114681.86</v>
      </c>
      <c r="AP147" s="356">
        <v>115310.77</v>
      </c>
      <c r="AQ147" s="356">
        <v>114917.94</v>
      </c>
      <c r="AR147" s="356">
        <v>117383.6</v>
      </c>
      <c r="AS147" s="356">
        <v>116604.26</v>
      </c>
      <c r="AT147" s="356">
        <v>114357.23</v>
      </c>
      <c r="AU147" s="356">
        <v>113700.44</v>
      </c>
      <c r="AV147" s="356">
        <v>111910.79</v>
      </c>
      <c r="AW147" s="356"/>
      <c r="AX147" s="356"/>
      <c r="AY147" s="356"/>
      <c r="AZ147" s="356"/>
      <c r="BA147" s="356">
        <v>0</v>
      </c>
      <c r="BB147" s="356">
        <v>0</v>
      </c>
      <c r="BC147" s="356">
        <v>256541.88</v>
      </c>
      <c r="BD147" s="356" t="s">
        <v>3167</v>
      </c>
      <c r="BE147" s="356" t="s">
        <v>3167</v>
      </c>
      <c r="BF147" s="356">
        <v>0</v>
      </c>
      <c r="BG147" s="356">
        <v>0</v>
      </c>
      <c r="BH147" s="356">
        <v>0</v>
      </c>
      <c r="BI147" s="356">
        <v>0</v>
      </c>
      <c r="BJ147" s="356">
        <v>0</v>
      </c>
      <c r="BK147" s="356">
        <v>0</v>
      </c>
      <c r="BL147" s="356">
        <v>0</v>
      </c>
      <c r="BM147" s="356">
        <v>0</v>
      </c>
      <c r="BN147" s="356">
        <v>0</v>
      </c>
      <c r="BO147" s="356">
        <v>0</v>
      </c>
      <c r="BP147" s="356">
        <v>0</v>
      </c>
      <c r="BQ147" s="356">
        <v>0</v>
      </c>
      <c r="BR147" s="356">
        <v>0</v>
      </c>
      <c r="BS147" s="115" t="s">
        <v>4057</v>
      </c>
      <c r="BT147" s="115"/>
    </row>
    <row r="148" spans="1:72" ht="15.75" customHeight="1">
      <c r="A148" s="127" t="s">
        <v>30</v>
      </c>
      <c r="B148" s="108" t="s">
        <v>4517</v>
      </c>
      <c r="C148" s="127" t="s">
        <v>4518</v>
      </c>
      <c r="D148" s="309">
        <v>4403283</v>
      </c>
      <c r="E148" s="309" t="s">
        <v>159</v>
      </c>
      <c r="F148" s="309" t="s">
        <v>32</v>
      </c>
      <c r="G148" s="309" t="s">
        <v>4112</v>
      </c>
      <c r="H148" s="309" t="str">
        <f>IFERROR(VLOOKUP(G148,'Cadastro de assessores'!A:B,2,FALSE),"Não Cadastrado")</f>
        <v>1441</v>
      </c>
      <c r="I148" s="309"/>
      <c r="J148" s="26" t="s">
        <v>161</v>
      </c>
      <c r="K148" s="309" t="s">
        <v>4052</v>
      </c>
      <c r="L148" s="405">
        <v>44075</v>
      </c>
      <c r="M148" s="405">
        <v>44075</v>
      </c>
      <c r="N148" s="409">
        <v>44537</v>
      </c>
      <c r="O148" s="316" t="s">
        <v>4047</v>
      </c>
      <c r="P148" s="406">
        <v>0.02</v>
      </c>
      <c r="Q148" s="439" t="s">
        <v>4519</v>
      </c>
      <c r="R148" s="436"/>
      <c r="S148" s="309" t="str">
        <f t="shared" si="12"/>
        <v/>
      </c>
      <c r="T148" s="309" t="s">
        <v>163</v>
      </c>
      <c r="U148" s="309" t="s">
        <v>4353</v>
      </c>
      <c r="V148" s="309" t="s">
        <v>230</v>
      </c>
      <c r="W148" s="437" t="s">
        <v>4056</v>
      </c>
      <c r="X148" s="437" t="s">
        <v>4056</v>
      </c>
      <c r="Y148" s="437" t="s">
        <v>4056</v>
      </c>
      <c r="Z148" s="437" t="s">
        <v>4056</v>
      </c>
      <c r="AA148" s="437" t="s">
        <v>4056</v>
      </c>
      <c r="AB148" s="437" t="s">
        <v>4056</v>
      </c>
      <c r="AC148" s="437" t="s">
        <v>4056</v>
      </c>
      <c r="AD148" s="437" t="s">
        <v>4056</v>
      </c>
      <c r="AE148" s="437" t="s">
        <v>4056</v>
      </c>
      <c r="AF148" s="437" t="s">
        <v>4056</v>
      </c>
      <c r="AG148" s="437" t="s">
        <v>4520</v>
      </c>
      <c r="AH148" s="437" t="s">
        <v>4521</v>
      </c>
      <c r="AI148" s="437" t="s">
        <v>4522</v>
      </c>
      <c r="AJ148" s="437" t="s">
        <v>4523</v>
      </c>
      <c r="AK148" s="356">
        <v>212420.23</v>
      </c>
      <c r="AL148" s="356">
        <v>207132.84</v>
      </c>
      <c r="AM148" s="356">
        <v>241664.81</v>
      </c>
      <c r="AN148" s="356">
        <v>240520</v>
      </c>
      <c r="AO148" s="356">
        <v>247244.88</v>
      </c>
      <c r="AP148" s="356">
        <v>254308.12</v>
      </c>
      <c r="AQ148" s="356">
        <v>252740.79</v>
      </c>
      <c r="AR148" s="356">
        <v>261805.33</v>
      </c>
      <c r="AS148" s="356">
        <v>256051.4</v>
      </c>
      <c r="AT148" s="356">
        <v>247960.85</v>
      </c>
      <c r="AU148" s="356">
        <v>246986.64</v>
      </c>
      <c r="AV148" s="356">
        <v>60433.15</v>
      </c>
      <c r="AW148" s="356">
        <v>114820.46</v>
      </c>
      <c r="AX148" s="356">
        <v>114673.43</v>
      </c>
      <c r="AY148" s="356"/>
      <c r="AZ148" s="356"/>
      <c r="BA148" s="356">
        <v>0</v>
      </c>
      <c r="BB148" s="356">
        <v>0</v>
      </c>
      <c r="BC148" s="356">
        <v>0</v>
      </c>
      <c r="BD148" s="356" t="s">
        <v>3167</v>
      </c>
      <c r="BE148" s="356" t="s">
        <v>3167</v>
      </c>
      <c r="BF148" s="356">
        <v>0</v>
      </c>
      <c r="BG148" s="356">
        <v>0</v>
      </c>
      <c r="BH148" s="356">
        <v>0</v>
      </c>
      <c r="BI148" s="356">
        <v>0</v>
      </c>
      <c r="BJ148" s="356">
        <v>0</v>
      </c>
      <c r="BK148" s="356">
        <v>0</v>
      </c>
      <c r="BL148" s="356">
        <v>0</v>
      </c>
      <c r="BM148" s="356">
        <v>0</v>
      </c>
      <c r="BN148" s="356">
        <v>0</v>
      </c>
      <c r="BO148" s="356">
        <v>0</v>
      </c>
      <c r="BP148" s="356">
        <v>0</v>
      </c>
      <c r="BQ148" s="356">
        <v>0</v>
      </c>
      <c r="BR148" s="356">
        <v>0</v>
      </c>
      <c r="BS148" s="115" t="s">
        <v>4057</v>
      </c>
      <c r="BT148" s="115"/>
    </row>
    <row r="149" spans="1:72" ht="15.75" customHeight="1">
      <c r="A149" s="127" t="s">
        <v>30</v>
      </c>
      <c r="B149" s="108" t="s">
        <v>1052</v>
      </c>
      <c r="C149" s="408" t="s">
        <v>4524</v>
      </c>
      <c r="D149" s="316">
        <v>5183783</v>
      </c>
      <c r="E149" s="310" t="s">
        <v>159</v>
      </c>
      <c r="F149" s="310" t="s">
        <v>32</v>
      </c>
      <c r="G149" s="310" t="s">
        <v>4525</v>
      </c>
      <c r="H149" s="310">
        <f>IFERROR(VLOOKUP(G149,'Cadastro de assessores'!A:B,2,FALSE),"Não Cadastrado")</f>
        <v>12330</v>
      </c>
      <c r="I149" s="310"/>
      <c r="J149" s="26" t="s">
        <v>4046</v>
      </c>
      <c r="K149" s="310" t="s">
        <v>170</v>
      </c>
      <c r="L149" s="442">
        <v>44701</v>
      </c>
      <c r="M149" s="442">
        <v>44701</v>
      </c>
      <c r="N149" s="316"/>
      <c r="O149" s="316" t="s">
        <v>4061</v>
      </c>
      <c r="P149" s="406">
        <v>7.0000000000000001E-3</v>
      </c>
      <c r="Q149" s="439"/>
      <c r="R149" s="436"/>
      <c r="S149" s="309" t="str">
        <f t="shared" si="12"/>
        <v/>
      </c>
      <c r="T149" s="309" t="s">
        <v>163</v>
      </c>
      <c r="U149" s="309" t="s">
        <v>4070</v>
      </c>
      <c r="V149" s="309" t="s">
        <v>32</v>
      </c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6"/>
      <c r="AV149" s="356"/>
      <c r="AW149" s="356"/>
      <c r="AX149" s="356"/>
      <c r="AY149" s="356"/>
      <c r="AZ149" s="356"/>
      <c r="BA149" s="356"/>
      <c r="BB149" s="356"/>
      <c r="BC149" s="356"/>
      <c r="BD149" s="356">
        <v>382840.19</v>
      </c>
      <c r="BE149" s="356">
        <v>281146.59000000003</v>
      </c>
      <c r="BF149" s="356">
        <v>283719.21999999997</v>
      </c>
      <c r="BG149" s="356">
        <v>305478.52010000002</v>
      </c>
      <c r="BH149" s="356">
        <v>307498.88</v>
      </c>
      <c r="BI149" s="356">
        <v>309874.48</v>
      </c>
      <c r="BJ149" s="356">
        <v>312853.76000000001</v>
      </c>
      <c r="BK149" s="356">
        <v>315639.74</v>
      </c>
      <c r="BL149" s="356">
        <v>664.86</v>
      </c>
      <c r="BM149" s="356">
        <v>74.78</v>
      </c>
      <c r="BN149" s="356">
        <v>74.78</v>
      </c>
      <c r="BO149" s="356">
        <v>74.78</v>
      </c>
      <c r="BP149" s="356">
        <v>74.78</v>
      </c>
      <c r="BQ149" s="356">
        <v>74.78</v>
      </c>
      <c r="BR149" s="356">
        <v>74.78</v>
      </c>
      <c r="BS149" s="115">
        <v>0</v>
      </c>
      <c r="BT149" s="115"/>
    </row>
    <row r="150" spans="1:72" ht="15.75" customHeight="1">
      <c r="A150" s="127" t="s">
        <v>30</v>
      </c>
      <c r="B150" s="108" t="s">
        <v>1081</v>
      </c>
      <c r="C150" s="460" t="s">
        <v>1078</v>
      </c>
      <c r="D150" s="441">
        <v>3714503</v>
      </c>
      <c r="E150" s="310" t="s">
        <v>18</v>
      </c>
      <c r="F150" s="310" t="s">
        <v>42</v>
      </c>
      <c r="G150" s="310" t="s">
        <v>90</v>
      </c>
      <c r="H150" s="310">
        <f>IFERROR(VLOOKUP(G150,'Cadastro de assessores'!A:B,2,FALSE),"Não Cadastrado")</f>
        <v>12331</v>
      </c>
      <c r="I150" s="310"/>
      <c r="J150" s="26" t="s">
        <v>4046</v>
      </c>
      <c r="K150" s="310" t="s">
        <v>170</v>
      </c>
      <c r="L150" s="442">
        <v>44614</v>
      </c>
      <c r="M150" s="442">
        <v>44614</v>
      </c>
      <c r="N150" s="316"/>
      <c r="O150" s="316" t="s">
        <v>4061</v>
      </c>
      <c r="P150" s="406">
        <v>7.0000000000000001E-3</v>
      </c>
      <c r="Q150" s="321" t="s">
        <v>4526</v>
      </c>
      <c r="R150" s="436"/>
      <c r="S150" s="309" t="str">
        <f t="shared" si="12"/>
        <v>Não Qualificado</v>
      </c>
      <c r="T150" s="309" t="s">
        <v>163</v>
      </c>
      <c r="U150" s="309" t="s">
        <v>4527</v>
      </c>
      <c r="V150" s="309" t="s">
        <v>1082</v>
      </c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6">
        <v>141704.68</v>
      </c>
      <c r="BB150" s="356">
        <v>143339.32999999999</v>
      </c>
      <c r="BC150" s="356">
        <v>769557.67</v>
      </c>
      <c r="BD150" s="356">
        <v>145770.57999999999</v>
      </c>
      <c r="BE150" s="356">
        <v>147108.99</v>
      </c>
      <c r="BF150" s="356">
        <v>148023.34</v>
      </c>
      <c r="BG150" s="356">
        <v>149001.0312</v>
      </c>
      <c r="BH150" s="356">
        <v>149878.94</v>
      </c>
      <c r="BI150" s="356">
        <v>151025.28</v>
      </c>
      <c r="BJ150" s="356">
        <v>152301.47</v>
      </c>
      <c r="BK150" s="356">
        <v>153539.88</v>
      </c>
      <c r="BL150" s="356">
        <v>150829.35999999999</v>
      </c>
      <c r="BM150" s="356">
        <v>162710.88</v>
      </c>
      <c r="BN150" s="356">
        <v>129672.04</v>
      </c>
      <c r="BO150" s="356">
        <v>56820.29</v>
      </c>
      <c r="BP150" s="356">
        <v>49793.5</v>
      </c>
      <c r="BQ150" s="356">
        <v>49757.2</v>
      </c>
      <c r="BR150" s="356">
        <v>211.65</v>
      </c>
      <c r="BS150" s="115" t="s">
        <v>4057</v>
      </c>
      <c r="BT150" s="115"/>
    </row>
    <row r="151" spans="1:72" ht="15.75" customHeight="1">
      <c r="A151" s="127" t="s">
        <v>30</v>
      </c>
      <c r="B151" s="108" t="s">
        <v>4528</v>
      </c>
      <c r="C151" s="408" t="s">
        <v>4529</v>
      </c>
      <c r="D151" s="316">
        <v>6121090</v>
      </c>
      <c r="E151" s="309" t="s">
        <v>18</v>
      </c>
      <c r="F151" s="309" t="s">
        <v>42</v>
      </c>
      <c r="G151" s="309" t="s">
        <v>48</v>
      </c>
      <c r="H151" s="309" t="str">
        <f>IFERROR(VLOOKUP(G151,'Cadastro de assessores'!A:B,2,FALSE),"Não Cadastrado")</f>
        <v>18009</v>
      </c>
      <c r="I151" s="309"/>
      <c r="J151" s="26" t="s">
        <v>161</v>
      </c>
      <c r="K151" s="309" t="s">
        <v>4052</v>
      </c>
      <c r="L151" s="405"/>
      <c r="M151" s="405">
        <v>44421</v>
      </c>
      <c r="N151" s="405">
        <v>44685</v>
      </c>
      <c r="O151" s="309" t="s">
        <v>4047</v>
      </c>
      <c r="P151" s="406">
        <v>0.02</v>
      </c>
      <c r="Q151" s="176" t="s">
        <v>4530</v>
      </c>
      <c r="R151" s="436"/>
      <c r="S151" s="309" t="str">
        <f t="shared" si="12"/>
        <v>Não Qualificado</v>
      </c>
      <c r="T151" s="309" t="s">
        <v>163</v>
      </c>
      <c r="U151" s="316" t="s">
        <v>4531</v>
      </c>
      <c r="V151" s="309" t="s">
        <v>230</v>
      </c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437"/>
      <c r="AI151" s="437"/>
      <c r="AJ151" s="356"/>
      <c r="AK151" s="356"/>
      <c r="AL151" s="356"/>
      <c r="AM151" s="356"/>
      <c r="AN151" s="356"/>
      <c r="AO151" s="356"/>
      <c r="AP151" s="356"/>
      <c r="AQ151" s="356"/>
      <c r="AR151" s="356"/>
      <c r="AS151" s="450"/>
      <c r="AT151" s="357"/>
      <c r="AU151" s="357">
        <v>47827.66</v>
      </c>
      <c r="AV151" s="356">
        <v>46440.15</v>
      </c>
      <c r="AW151" s="356">
        <v>44189.16</v>
      </c>
      <c r="AX151" s="356">
        <v>43967.21</v>
      </c>
      <c r="AY151" s="356">
        <v>44439.5</v>
      </c>
      <c r="AZ151" s="356">
        <v>45943.08</v>
      </c>
      <c r="BA151" s="356">
        <v>46251.82</v>
      </c>
      <c r="BB151" s="356">
        <v>48186.57</v>
      </c>
      <c r="BC151" s="356">
        <v>264992.65999999997</v>
      </c>
      <c r="BD151" s="356" t="s">
        <v>3167</v>
      </c>
      <c r="BE151" s="356" t="s">
        <v>3167</v>
      </c>
      <c r="BF151" s="356">
        <v>0</v>
      </c>
      <c r="BG151" s="356">
        <v>0</v>
      </c>
      <c r="BH151" s="356">
        <v>0</v>
      </c>
      <c r="BI151" s="356">
        <v>0</v>
      </c>
      <c r="BJ151" s="356">
        <v>0</v>
      </c>
      <c r="BK151" s="356">
        <v>0</v>
      </c>
      <c r="BL151" s="356">
        <v>0</v>
      </c>
      <c r="BM151" s="356">
        <v>0</v>
      </c>
      <c r="BN151" s="356">
        <v>0</v>
      </c>
      <c r="BO151" s="356">
        <v>0</v>
      </c>
      <c r="BP151" s="356">
        <v>0</v>
      </c>
      <c r="BQ151" s="356">
        <v>0</v>
      </c>
      <c r="BR151" s="356">
        <v>0</v>
      </c>
      <c r="BS151" s="115" t="s">
        <v>4057</v>
      </c>
      <c r="BT151" s="115"/>
    </row>
    <row r="152" spans="1:72" ht="17.25" customHeight="1">
      <c r="A152" s="127" t="s">
        <v>30</v>
      </c>
      <c r="B152" s="108" t="s">
        <v>1091</v>
      </c>
      <c r="C152" s="408" t="s">
        <v>1089</v>
      </c>
      <c r="D152" s="441">
        <v>8203715</v>
      </c>
      <c r="E152" s="310" t="s">
        <v>18</v>
      </c>
      <c r="F152" s="310" t="s">
        <v>32</v>
      </c>
      <c r="G152" s="310" t="s">
        <v>255</v>
      </c>
      <c r="H152" s="310">
        <f>IFERROR(VLOOKUP(G152,'Cadastro de assessores'!A:B,2,FALSE),"Não Cadastrado")</f>
        <v>12344</v>
      </c>
      <c r="I152" s="310"/>
      <c r="J152" s="26" t="s">
        <v>4046</v>
      </c>
      <c r="K152" s="310" t="s">
        <v>170</v>
      </c>
      <c r="L152" s="442">
        <v>44649</v>
      </c>
      <c r="M152" s="442">
        <v>44655</v>
      </c>
      <c r="N152" s="316"/>
      <c r="O152" s="316" t="s">
        <v>4061</v>
      </c>
      <c r="P152" s="406">
        <v>7.0000000000000001E-3</v>
      </c>
      <c r="Q152" s="439"/>
      <c r="R152" s="436"/>
      <c r="S152" s="309" t="str">
        <f t="shared" si="12"/>
        <v/>
      </c>
      <c r="T152" s="309" t="s">
        <v>163</v>
      </c>
      <c r="U152" s="309" t="s">
        <v>4075</v>
      </c>
      <c r="V152" s="309" t="s">
        <v>32</v>
      </c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356"/>
      <c r="AL152" s="356"/>
      <c r="AM152" s="356"/>
      <c r="AN152" s="356"/>
      <c r="AO152" s="356"/>
      <c r="AP152" s="356"/>
      <c r="AQ152" s="356"/>
      <c r="AR152" s="356"/>
      <c r="AS152" s="356"/>
      <c r="AT152" s="356"/>
      <c r="AU152" s="356"/>
      <c r="AV152" s="356"/>
      <c r="AW152" s="356"/>
      <c r="AX152" s="356"/>
      <c r="AY152" s="356"/>
      <c r="AZ152" s="356"/>
      <c r="BA152" s="356"/>
      <c r="BB152" s="356">
        <v>0</v>
      </c>
      <c r="BC152" s="356"/>
      <c r="BD152" s="356">
        <v>318697.81</v>
      </c>
      <c r="BE152" s="356">
        <v>321055.34000000003</v>
      </c>
      <c r="BF152" s="356">
        <v>322692.09000000003</v>
      </c>
      <c r="BG152" s="356">
        <v>478441.02179999999</v>
      </c>
      <c r="BH152" s="356">
        <v>482933.32</v>
      </c>
      <c r="BI152" s="356">
        <v>486859.84</v>
      </c>
      <c r="BJ152" s="356">
        <v>489909.03</v>
      </c>
      <c r="BK152" s="356">
        <v>494950.75</v>
      </c>
      <c r="BL152" s="356">
        <v>638708.21</v>
      </c>
      <c r="BM152" s="356">
        <v>503776.9</v>
      </c>
      <c r="BN152" s="356">
        <v>0</v>
      </c>
      <c r="BO152" s="356">
        <v>0</v>
      </c>
      <c r="BP152" s="356">
        <v>0</v>
      </c>
      <c r="BQ152" s="356">
        <v>0</v>
      </c>
      <c r="BR152" s="356">
        <v>0</v>
      </c>
      <c r="BS152" s="115">
        <v>0</v>
      </c>
      <c r="BT152" s="115"/>
    </row>
    <row r="153" spans="1:72" ht="15.75" customHeight="1">
      <c r="A153" s="127" t="s">
        <v>30</v>
      </c>
      <c r="B153" s="108" t="s">
        <v>4532</v>
      </c>
      <c r="C153" s="408" t="s">
        <v>4533</v>
      </c>
      <c r="D153" s="316">
        <v>0</v>
      </c>
      <c r="E153" s="309" t="s">
        <v>18</v>
      </c>
      <c r="F153" s="309" t="s">
        <v>42</v>
      </c>
      <c r="G153" s="309" t="s">
        <v>48</v>
      </c>
      <c r="H153" s="309" t="str">
        <f>IFERROR(VLOOKUP(G153,'Cadastro de assessores'!A:B,2,FALSE),"Não Cadastrado")</f>
        <v>18009</v>
      </c>
      <c r="I153" s="309"/>
      <c r="J153" s="26" t="s">
        <v>161</v>
      </c>
      <c r="K153" s="309" t="s">
        <v>4052</v>
      </c>
      <c r="L153" s="405">
        <v>44300</v>
      </c>
      <c r="M153" s="405">
        <v>44300</v>
      </c>
      <c r="N153" s="405">
        <v>44651</v>
      </c>
      <c r="O153" s="309" t="s">
        <v>4053</v>
      </c>
      <c r="P153" s="406">
        <v>1.2E-2</v>
      </c>
      <c r="Q153" s="439" t="s">
        <v>4534</v>
      </c>
      <c r="R153" s="436"/>
      <c r="S153" s="309" t="str">
        <f t="shared" si="12"/>
        <v>Não Qualificado</v>
      </c>
      <c r="T153" s="309" t="s">
        <v>163</v>
      </c>
      <c r="U153" s="309" t="s">
        <v>4105</v>
      </c>
      <c r="V153" s="309" t="s">
        <v>230</v>
      </c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356"/>
      <c r="AL153" s="356"/>
      <c r="AM153" s="356"/>
      <c r="AN153" s="356"/>
      <c r="AO153" s="356"/>
      <c r="AP153" s="356">
        <v>236507.03</v>
      </c>
      <c r="AQ153" s="356">
        <v>236037.96</v>
      </c>
      <c r="AR153" s="356">
        <v>238935.82</v>
      </c>
      <c r="AS153" s="356">
        <v>238307.02</v>
      </c>
      <c r="AT153" s="356">
        <v>240933.87</v>
      </c>
      <c r="AU153" s="356">
        <v>302129.81</v>
      </c>
      <c r="AV153" s="356">
        <v>296868.15000000002</v>
      </c>
      <c r="AW153" s="356">
        <v>287734.45</v>
      </c>
      <c r="AX153" s="356">
        <v>287931.74</v>
      </c>
      <c r="AY153" s="356">
        <v>271617.8</v>
      </c>
      <c r="AZ153" s="356">
        <v>279245.12</v>
      </c>
      <c r="BA153" s="356"/>
      <c r="BB153" s="356">
        <v>281601.33</v>
      </c>
      <c r="BC153" s="356">
        <v>307801.13</v>
      </c>
      <c r="BD153" s="356" t="s">
        <v>3167</v>
      </c>
      <c r="BE153" s="356" t="s">
        <v>3167</v>
      </c>
      <c r="BF153" s="356">
        <v>0</v>
      </c>
      <c r="BG153" s="356">
        <v>0</v>
      </c>
      <c r="BH153" s="356">
        <v>0</v>
      </c>
      <c r="BI153" s="356">
        <v>0</v>
      </c>
      <c r="BJ153" s="356">
        <v>0</v>
      </c>
      <c r="BK153" s="356">
        <v>0</v>
      </c>
      <c r="BL153" s="356">
        <v>0</v>
      </c>
      <c r="BM153" s="356">
        <v>0</v>
      </c>
      <c r="BN153" s="356">
        <v>0</v>
      </c>
      <c r="BO153" s="356">
        <v>0</v>
      </c>
      <c r="BP153" s="356">
        <v>0</v>
      </c>
      <c r="BQ153" s="356">
        <v>0</v>
      </c>
      <c r="BR153" s="356">
        <v>0</v>
      </c>
      <c r="BS153" s="115" t="s">
        <v>4057</v>
      </c>
      <c r="BT153" s="115"/>
    </row>
    <row r="154" spans="1:72" ht="15.75" customHeight="1">
      <c r="A154" s="127" t="s">
        <v>30</v>
      </c>
      <c r="B154" s="108" t="s">
        <v>1101</v>
      </c>
      <c r="C154" s="408" t="s">
        <v>4535</v>
      </c>
      <c r="D154" s="316">
        <v>3561110</v>
      </c>
      <c r="E154" s="310" t="s">
        <v>18</v>
      </c>
      <c r="F154" s="310" t="s">
        <v>32</v>
      </c>
      <c r="G154" s="316" t="s">
        <v>1034</v>
      </c>
      <c r="H154" s="316">
        <f>IFERROR(VLOOKUP(G154,'Cadastro de assessores'!A:B,2,FALSE),"Não Cadastrado")</f>
        <v>12342</v>
      </c>
      <c r="I154" s="316"/>
      <c r="J154" s="26" t="s">
        <v>4046</v>
      </c>
      <c r="K154" s="310" t="s">
        <v>170</v>
      </c>
      <c r="L154" s="442">
        <v>44656</v>
      </c>
      <c r="M154" s="442">
        <v>44658</v>
      </c>
      <c r="N154" s="316"/>
      <c r="O154" s="316" t="s">
        <v>4061</v>
      </c>
      <c r="P154" s="406">
        <v>7.0000000000000001E-3</v>
      </c>
      <c r="Q154" s="176" t="s">
        <v>4536</v>
      </c>
      <c r="R154" s="436"/>
      <c r="S154" s="309" t="str">
        <f t="shared" si="12"/>
        <v>Não Qualificado</v>
      </c>
      <c r="T154" s="309" t="s">
        <v>163</v>
      </c>
      <c r="U154" s="316" t="s">
        <v>4075</v>
      </c>
      <c r="V154" s="316" t="s">
        <v>32</v>
      </c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  <c r="AG154" s="367"/>
      <c r="AH154" s="367"/>
      <c r="AI154" s="367"/>
      <c r="AJ154" s="367"/>
      <c r="AK154" s="356"/>
      <c r="AL154" s="356"/>
      <c r="AM154" s="356"/>
      <c r="AN154" s="356"/>
      <c r="AO154" s="356"/>
      <c r="AP154" s="356"/>
      <c r="AQ154" s="367"/>
      <c r="AR154" s="357"/>
      <c r="AS154" s="356"/>
      <c r="AT154" s="356"/>
      <c r="AU154" s="356"/>
      <c r="AV154" s="356"/>
      <c r="AW154" s="356"/>
      <c r="AX154" s="356"/>
      <c r="AY154" s="356"/>
      <c r="AZ154" s="356"/>
      <c r="BA154" s="356"/>
      <c r="BB154" s="356"/>
      <c r="BC154" s="356">
        <v>185043.78</v>
      </c>
      <c r="BD154" s="356">
        <v>90983.039999999994</v>
      </c>
      <c r="BE154" s="356">
        <v>146913.53</v>
      </c>
      <c r="BF154" s="356">
        <v>147726.78</v>
      </c>
      <c r="BG154" s="356">
        <v>194847.39910000001</v>
      </c>
      <c r="BH154" s="356">
        <v>528900.29</v>
      </c>
      <c r="BI154" s="356">
        <v>714954.58</v>
      </c>
      <c r="BJ154" s="356">
        <v>771236.72</v>
      </c>
      <c r="BK154" s="356">
        <v>778736.87</v>
      </c>
      <c r="BL154" s="356">
        <v>787775.81</v>
      </c>
      <c r="BM154" s="356">
        <v>738039.4</v>
      </c>
      <c r="BN154" s="356">
        <v>747012.38</v>
      </c>
      <c r="BO154" s="356">
        <v>704170.24</v>
      </c>
      <c r="BP154" s="356">
        <v>711924.65</v>
      </c>
      <c r="BQ154" s="356">
        <v>701135.39</v>
      </c>
      <c r="BR154" s="356">
        <v>669772.23</v>
      </c>
      <c r="BS154" s="115">
        <v>0</v>
      </c>
      <c r="BT154" s="115"/>
    </row>
    <row r="155" spans="1:72" ht="15.75" customHeight="1">
      <c r="A155" s="127" t="s">
        <v>30</v>
      </c>
      <c r="B155" s="108" t="s">
        <v>4537</v>
      </c>
      <c r="C155" s="127" t="s">
        <v>4538</v>
      </c>
      <c r="D155" s="309">
        <v>4403399</v>
      </c>
      <c r="E155" s="309" t="s">
        <v>159</v>
      </c>
      <c r="F155" s="309" t="s">
        <v>32</v>
      </c>
      <c r="G155" s="309" t="s">
        <v>4326</v>
      </c>
      <c r="H155" s="309" t="str">
        <f>IFERROR(VLOOKUP(G155,'Cadastro de assessores'!A:B,2,FALSE),"Não Cadastrado")</f>
        <v>15049</v>
      </c>
      <c r="I155" s="309"/>
      <c r="J155" s="26" t="s">
        <v>161</v>
      </c>
      <c r="K155" s="309" t="s">
        <v>4052</v>
      </c>
      <c r="L155" s="405">
        <v>44074</v>
      </c>
      <c r="M155" s="405">
        <v>44074</v>
      </c>
      <c r="N155" s="405">
        <v>44627</v>
      </c>
      <c r="O155" s="309" t="s">
        <v>4064</v>
      </c>
      <c r="P155" s="406">
        <v>1.2E-2</v>
      </c>
      <c r="Q155" s="439" t="s">
        <v>4539</v>
      </c>
      <c r="R155" s="436"/>
      <c r="S155" s="309" t="str">
        <f t="shared" si="12"/>
        <v>Não Qualificado</v>
      </c>
      <c r="T155" s="309" t="s">
        <v>163</v>
      </c>
      <c r="U155" s="309" t="s">
        <v>4468</v>
      </c>
      <c r="V155" s="309" t="s">
        <v>32</v>
      </c>
      <c r="W155" s="437" t="s">
        <v>4056</v>
      </c>
      <c r="X155" s="437" t="s">
        <v>4056</v>
      </c>
      <c r="Y155" s="437" t="s">
        <v>4056</v>
      </c>
      <c r="Z155" s="437" t="s">
        <v>4056</v>
      </c>
      <c r="AA155" s="437" t="s">
        <v>4056</v>
      </c>
      <c r="AB155" s="437" t="s">
        <v>4056</v>
      </c>
      <c r="AC155" s="437" t="s">
        <v>4056</v>
      </c>
      <c r="AD155" s="437" t="s">
        <v>4056</v>
      </c>
      <c r="AE155" s="437" t="s">
        <v>4056</v>
      </c>
      <c r="AF155" s="437" t="s">
        <v>4056</v>
      </c>
      <c r="AG155" s="437" t="s">
        <v>4540</v>
      </c>
      <c r="AH155" s="437" t="s">
        <v>4541</v>
      </c>
      <c r="AI155" s="437" t="s">
        <v>4542</v>
      </c>
      <c r="AJ155" s="437" t="s">
        <v>4543</v>
      </c>
      <c r="AK155" s="356">
        <v>341942.98</v>
      </c>
      <c r="AL155" s="356">
        <v>385396.66</v>
      </c>
      <c r="AM155" s="356">
        <v>379495.89</v>
      </c>
      <c r="AN155" s="356">
        <v>379183.97</v>
      </c>
      <c r="AO155" s="356">
        <v>382477.97</v>
      </c>
      <c r="AP155" s="356">
        <v>383193.45</v>
      </c>
      <c r="AQ155" s="356">
        <v>382437.44</v>
      </c>
      <c r="AR155" s="356">
        <v>387372.87</v>
      </c>
      <c r="AS155" s="356">
        <v>386609.88</v>
      </c>
      <c r="AT155" s="356">
        <v>383867.77</v>
      </c>
      <c r="AU155" s="356">
        <v>383775.99</v>
      </c>
      <c r="AV155" s="356">
        <v>381921.63</v>
      </c>
      <c r="AW155" s="356">
        <v>374515.3</v>
      </c>
      <c r="AX155" s="356">
        <v>374422.49</v>
      </c>
      <c r="AY155" s="356">
        <v>378125.76</v>
      </c>
      <c r="AZ155" s="356">
        <v>383328.31</v>
      </c>
      <c r="BA155" s="356">
        <v>384674.62</v>
      </c>
      <c r="BB155" s="356">
        <v>0</v>
      </c>
      <c r="BC155" s="356">
        <v>102598.23</v>
      </c>
      <c r="BD155" s="356" t="s">
        <v>3167</v>
      </c>
      <c r="BE155" s="356" t="s">
        <v>3167</v>
      </c>
      <c r="BF155" s="356">
        <v>0</v>
      </c>
      <c r="BG155" s="356">
        <v>0</v>
      </c>
      <c r="BH155" s="356">
        <v>0</v>
      </c>
      <c r="BI155" s="356">
        <v>0</v>
      </c>
      <c r="BJ155" s="356">
        <v>0</v>
      </c>
      <c r="BK155" s="356">
        <v>0</v>
      </c>
      <c r="BL155" s="356">
        <v>0</v>
      </c>
      <c r="BM155" s="356">
        <v>0</v>
      </c>
      <c r="BN155" s="356">
        <v>0</v>
      </c>
      <c r="BO155" s="356">
        <v>0</v>
      </c>
      <c r="BP155" s="356">
        <v>0</v>
      </c>
      <c r="BQ155" s="356">
        <v>0</v>
      </c>
      <c r="BR155" s="356">
        <v>0</v>
      </c>
      <c r="BS155" s="115" t="s">
        <v>4057</v>
      </c>
      <c r="BT155" s="115"/>
    </row>
    <row r="156" spans="1:72" ht="15.75" customHeight="1">
      <c r="A156" s="127" t="s">
        <v>30</v>
      </c>
      <c r="B156" s="108" t="s">
        <v>4544</v>
      </c>
      <c r="C156" s="408" t="s">
        <v>4545</v>
      </c>
      <c r="D156" s="316">
        <v>5599659</v>
      </c>
      <c r="E156" s="310" t="s">
        <v>159</v>
      </c>
      <c r="F156" s="310" t="s">
        <v>32</v>
      </c>
      <c r="G156" s="316" t="s">
        <v>3035</v>
      </c>
      <c r="H156" s="316">
        <f>IFERROR(VLOOKUP(G156,'Cadastro de assessores'!A:B,2,FALSE),"Não Cadastrado")</f>
        <v>12347</v>
      </c>
      <c r="I156" s="316"/>
      <c r="J156" s="26" t="s">
        <v>4046</v>
      </c>
      <c r="K156" s="310" t="s">
        <v>170</v>
      </c>
      <c r="L156" s="434">
        <v>44341</v>
      </c>
      <c r="M156" s="434">
        <v>44344</v>
      </c>
      <c r="N156" s="316"/>
      <c r="O156" s="316" t="s">
        <v>4061</v>
      </c>
      <c r="P156" s="406">
        <v>7.0000000000000001E-3</v>
      </c>
      <c r="Q156" s="176"/>
      <c r="R156" s="436"/>
      <c r="S156" s="309" t="str">
        <f t="shared" si="12"/>
        <v/>
      </c>
      <c r="T156" s="309" t="s">
        <v>163</v>
      </c>
      <c r="U156" s="316" t="s">
        <v>4070</v>
      </c>
      <c r="V156" s="316" t="s">
        <v>32</v>
      </c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  <c r="AG156" s="367"/>
      <c r="AH156" s="367"/>
      <c r="AI156" s="367"/>
      <c r="AJ156" s="367"/>
      <c r="AK156" s="356"/>
      <c r="AL156" s="356"/>
      <c r="AM156" s="356"/>
      <c r="AN156" s="356"/>
      <c r="AO156" s="356"/>
      <c r="AP156" s="356"/>
      <c r="AQ156" s="367"/>
      <c r="AR156" s="357">
        <v>99876.03</v>
      </c>
      <c r="AS156" s="356">
        <v>98549.1</v>
      </c>
      <c r="AT156" s="356">
        <v>95466.31</v>
      </c>
      <c r="AU156" s="356">
        <v>143637.57999999999</v>
      </c>
      <c r="AV156" s="356">
        <v>139188.16</v>
      </c>
      <c r="AW156" s="356">
        <v>132342.12</v>
      </c>
      <c r="AX156" s="356">
        <v>131838.74</v>
      </c>
      <c r="AY156" s="356">
        <v>133560.64000000001</v>
      </c>
      <c r="AZ156" s="356">
        <v>138636.1</v>
      </c>
      <c r="BA156" s="356">
        <v>139612.79999999999</v>
      </c>
      <c r="BB156" s="356">
        <v>145666.13</v>
      </c>
      <c r="BC156" s="356">
        <v>0</v>
      </c>
      <c r="BD156" s="356">
        <v>142887.9</v>
      </c>
      <c r="BE156" s="356">
        <v>141939.76999999999</v>
      </c>
      <c r="BF156" s="356">
        <v>143688.16</v>
      </c>
      <c r="BG156" s="356">
        <v>144389.5526</v>
      </c>
      <c r="BH156" s="356">
        <v>145221.71</v>
      </c>
      <c r="BI156" s="356">
        <v>148590.6</v>
      </c>
      <c r="BJ156" s="356">
        <v>150115.38</v>
      </c>
      <c r="BK156" s="356">
        <v>151266.01999999999</v>
      </c>
      <c r="BL156" s="356">
        <v>153079.04000000001</v>
      </c>
      <c r="BM156" s="356">
        <v>153037.43</v>
      </c>
      <c r="BN156" s="356">
        <v>0</v>
      </c>
      <c r="BO156" s="356">
        <v>0</v>
      </c>
      <c r="BP156" s="356">
        <v>0</v>
      </c>
      <c r="BQ156" s="356">
        <v>0</v>
      </c>
      <c r="BR156" s="356">
        <v>0</v>
      </c>
      <c r="BS156" s="115" t="s">
        <v>4057</v>
      </c>
      <c r="BT156" s="115"/>
    </row>
    <row r="157" spans="1:72" ht="15.75" customHeight="1">
      <c r="A157" s="127" t="s">
        <v>30</v>
      </c>
      <c r="B157" s="108" t="s">
        <v>4546</v>
      </c>
      <c r="C157" s="127" t="s">
        <v>4547</v>
      </c>
      <c r="D157" s="309">
        <v>4743699</v>
      </c>
      <c r="E157" s="309" t="s">
        <v>159</v>
      </c>
      <c r="F157" s="309" t="s">
        <v>32</v>
      </c>
      <c r="G157" s="309" t="s">
        <v>3887</v>
      </c>
      <c r="H157" s="309" t="str">
        <f>IFERROR(VLOOKUP(G157,'Cadastro de assessores'!A:B,2,FALSE),"Não Cadastrado")</f>
        <v>14574</v>
      </c>
      <c r="I157" s="309"/>
      <c r="J157" s="26" t="s">
        <v>161</v>
      </c>
      <c r="K157" s="309" t="s">
        <v>4052</v>
      </c>
      <c r="L157" s="405">
        <v>44211</v>
      </c>
      <c r="M157" s="405">
        <v>44211</v>
      </c>
      <c r="N157" s="405">
        <v>44803</v>
      </c>
      <c r="O157" s="309" t="s">
        <v>4053</v>
      </c>
      <c r="P157" s="406">
        <v>1.4999999999999999E-2</v>
      </c>
      <c r="Q157" s="439" t="s">
        <v>4548</v>
      </c>
      <c r="R157" s="436"/>
      <c r="S157" s="309" t="str">
        <f t="shared" si="12"/>
        <v/>
      </c>
      <c r="T157" s="309" t="s">
        <v>163</v>
      </c>
      <c r="U157" s="309" t="s">
        <v>4055</v>
      </c>
      <c r="V157" s="309" t="s">
        <v>32</v>
      </c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356"/>
      <c r="AL157" s="356">
        <v>137510.16</v>
      </c>
      <c r="AM157" s="356">
        <v>134127.89000000001</v>
      </c>
      <c r="AN157" s="356">
        <v>133840.12</v>
      </c>
      <c r="AO157" s="356">
        <v>137821.24</v>
      </c>
      <c r="AP157" s="356">
        <v>138631.28</v>
      </c>
      <c r="AQ157" s="356">
        <v>138002.01</v>
      </c>
      <c r="AR157" s="356">
        <v>141315.10999999999</v>
      </c>
      <c r="AS157" s="356">
        <v>140248.23000000001</v>
      </c>
      <c r="AT157" s="356">
        <v>137410.98000000001</v>
      </c>
      <c r="AU157" s="356">
        <v>136571.68</v>
      </c>
      <c r="AV157" s="356">
        <v>134123.97</v>
      </c>
      <c r="AW157" s="356">
        <v>129022.36</v>
      </c>
      <c r="AX157" s="356">
        <v>128941.63</v>
      </c>
      <c r="AY157" s="356">
        <v>130488.89</v>
      </c>
      <c r="AZ157" s="356">
        <v>133678.32</v>
      </c>
      <c r="BA157" s="356">
        <v>134267.57</v>
      </c>
      <c r="BB157" s="356">
        <v>139380.17000000001</v>
      </c>
      <c r="BC157" s="356">
        <v>0</v>
      </c>
      <c r="BD157" s="356">
        <v>128163.83</v>
      </c>
      <c r="BE157" s="356">
        <v>125944.15</v>
      </c>
      <c r="BF157" s="356">
        <v>128641.65</v>
      </c>
      <c r="BG157" s="356">
        <v>127346.98</v>
      </c>
      <c r="BH157" s="356">
        <v>0</v>
      </c>
      <c r="BI157" s="356">
        <v>0</v>
      </c>
      <c r="BJ157" s="356">
        <v>0</v>
      </c>
      <c r="BK157" s="356">
        <v>0</v>
      </c>
      <c r="BL157" s="356">
        <v>0</v>
      </c>
      <c r="BM157" s="356">
        <v>0</v>
      </c>
      <c r="BN157" s="356">
        <v>0</v>
      </c>
      <c r="BO157" s="356">
        <v>0</v>
      </c>
      <c r="BP157" s="356">
        <v>0</v>
      </c>
      <c r="BQ157" s="356">
        <v>0</v>
      </c>
      <c r="BR157" s="356">
        <v>0</v>
      </c>
      <c r="BS157" s="115" t="s">
        <v>4057</v>
      </c>
      <c r="BT157" s="115"/>
    </row>
    <row r="158" spans="1:72" ht="15.75" customHeight="1">
      <c r="A158" s="127" t="s">
        <v>30</v>
      </c>
      <c r="B158" s="108" t="s">
        <v>4549</v>
      </c>
      <c r="C158" s="127" t="s">
        <v>4550</v>
      </c>
      <c r="D158" s="309">
        <v>4695581</v>
      </c>
      <c r="E158" s="310" t="s">
        <v>159</v>
      </c>
      <c r="F158" s="310" t="s">
        <v>32</v>
      </c>
      <c r="G158" s="310" t="s">
        <v>4363</v>
      </c>
      <c r="H158" s="310" t="str">
        <f>IFERROR(VLOOKUP(G158,'Cadastro de assessores'!A:B,2,FALSE),"Não Cadastrado")</f>
        <v>19157</v>
      </c>
      <c r="I158" s="310"/>
      <c r="J158" s="26" t="s">
        <v>4046</v>
      </c>
      <c r="K158" s="310" t="s">
        <v>170</v>
      </c>
      <c r="L158" s="435">
        <v>44186</v>
      </c>
      <c r="M158" s="435">
        <v>44193</v>
      </c>
      <c r="N158" s="316"/>
      <c r="O158" s="316" t="s">
        <v>4047</v>
      </c>
      <c r="P158" s="406">
        <v>0.02</v>
      </c>
      <c r="Q158" s="439"/>
      <c r="R158" s="436"/>
      <c r="S158" s="309" t="str">
        <f t="shared" si="12"/>
        <v/>
      </c>
      <c r="T158" s="309" t="s">
        <v>163</v>
      </c>
      <c r="U158" s="309" t="s">
        <v>4551</v>
      </c>
      <c r="V158" s="309" t="s">
        <v>32</v>
      </c>
      <c r="W158" s="437" t="s">
        <v>4056</v>
      </c>
      <c r="X158" s="437" t="s">
        <v>4056</v>
      </c>
      <c r="Y158" s="437" t="s">
        <v>4056</v>
      </c>
      <c r="Z158" s="437" t="s">
        <v>4056</v>
      </c>
      <c r="AA158" s="437" t="s">
        <v>4056</v>
      </c>
      <c r="AB158" s="437" t="s">
        <v>4056</v>
      </c>
      <c r="AC158" s="437" t="s">
        <v>4056</v>
      </c>
      <c r="AD158" s="437" t="s">
        <v>4056</v>
      </c>
      <c r="AE158" s="437" t="s">
        <v>4056</v>
      </c>
      <c r="AF158" s="437" t="s">
        <v>4056</v>
      </c>
      <c r="AG158" s="437" t="s">
        <v>4056</v>
      </c>
      <c r="AH158" s="437" t="s">
        <v>4056</v>
      </c>
      <c r="AI158" s="437" t="s">
        <v>4056</v>
      </c>
      <c r="AJ158" s="437" t="s">
        <v>4056</v>
      </c>
      <c r="AK158" s="356">
        <v>132820.07999999999</v>
      </c>
      <c r="AL158" s="356">
        <v>129282.33</v>
      </c>
      <c r="AM158" s="356">
        <v>124494.97</v>
      </c>
      <c r="AN158" s="356">
        <v>124216.25</v>
      </c>
      <c r="AO158" s="356">
        <v>129641.16</v>
      </c>
      <c r="AP158" s="356">
        <v>130659.46</v>
      </c>
      <c r="AQ158" s="356">
        <v>129844.06</v>
      </c>
      <c r="AR158" s="356">
        <v>134217.18</v>
      </c>
      <c r="AS158" s="356">
        <v>132551.01</v>
      </c>
      <c r="AT158" s="356">
        <v>128637.34</v>
      </c>
      <c r="AU158" s="356">
        <v>127287.88</v>
      </c>
      <c r="AV158" s="356">
        <v>122960.97</v>
      </c>
      <c r="AW158" s="356">
        <v>117109.06</v>
      </c>
      <c r="AX158" s="356">
        <v>116609.78</v>
      </c>
      <c r="AY158" s="356">
        <v>118341.33</v>
      </c>
      <c r="AZ158" s="356">
        <v>122678.22</v>
      </c>
      <c r="BA158" s="356">
        <v>123992.6</v>
      </c>
      <c r="BB158" s="356">
        <v>129864.9</v>
      </c>
      <c r="BC158" s="356">
        <v>0</v>
      </c>
      <c r="BD158" s="356">
        <v>125838.29</v>
      </c>
      <c r="BE158" s="356">
        <v>123104.79</v>
      </c>
      <c r="BF158" s="356">
        <v>127149.2</v>
      </c>
      <c r="BG158" s="356">
        <v>129379.4903</v>
      </c>
      <c r="BH158" s="356">
        <v>128458.75</v>
      </c>
      <c r="BI158" s="356">
        <v>135930</v>
      </c>
      <c r="BJ158" s="356">
        <v>135692.53</v>
      </c>
      <c r="BK158" s="356">
        <v>136099.79999999999</v>
      </c>
      <c r="BL158" s="356">
        <v>136270.29999999999</v>
      </c>
      <c r="BM158" s="356">
        <v>135654.70000000001</v>
      </c>
      <c r="BN158" s="356">
        <v>645.75</v>
      </c>
      <c r="BO158" s="356">
        <v>645.75</v>
      </c>
      <c r="BP158" s="356">
        <v>645.75</v>
      </c>
      <c r="BQ158" s="356">
        <v>648.23</v>
      </c>
      <c r="BR158" s="356">
        <v>648.23</v>
      </c>
      <c r="BS158" s="115">
        <v>0</v>
      </c>
      <c r="BT158" s="115"/>
    </row>
    <row r="159" spans="1:72" ht="15.75" customHeight="1">
      <c r="A159" s="127" t="s">
        <v>30</v>
      </c>
      <c r="B159" s="108" t="s">
        <v>4552</v>
      </c>
      <c r="C159" s="460" t="s">
        <v>4553</v>
      </c>
      <c r="D159" s="445">
        <v>3274958</v>
      </c>
      <c r="E159" s="310" t="s">
        <v>159</v>
      </c>
      <c r="F159" s="310" t="s">
        <v>32</v>
      </c>
      <c r="G159" s="310" t="s">
        <v>4317</v>
      </c>
      <c r="H159" s="310" t="str">
        <f>IFERROR(VLOOKUP(G159,'Cadastro de assessores'!A:B,2,FALSE),"Não Cadastrado")</f>
        <v>19634</v>
      </c>
      <c r="I159" s="310"/>
      <c r="J159" s="26" t="s">
        <v>4046</v>
      </c>
      <c r="K159" s="310" t="s">
        <v>170</v>
      </c>
      <c r="L159" s="442">
        <v>44714</v>
      </c>
      <c r="M159" s="442">
        <v>44714</v>
      </c>
      <c r="N159" s="316"/>
      <c r="O159" s="316" t="s">
        <v>4061</v>
      </c>
      <c r="P159" s="406">
        <v>7.0000000000000001E-3</v>
      </c>
      <c r="Q159" s="176" t="s">
        <v>4554</v>
      </c>
      <c r="R159" s="436"/>
      <c r="S159" s="309"/>
      <c r="T159" s="309" t="s">
        <v>163</v>
      </c>
      <c r="U159" s="309" t="s">
        <v>4192</v>
      </c>
      <c r="V159" s="316" t="s">
        <v>32</v>
      </c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437"/>
      <c r="AH159" s="437"/>
      <c r="AI159" s="437"/>
      <c r="AJ159" s="356"/>
      <c r="AK159" s="356"/>
      <c r="AL159" s="356"/>
      <c r="AM159" s="356"/>
      <c r="AN159" s="356"/>
      <c r="AO159" s="356"/>
      <c r="AP159" s="356"/>
      <c r="AQ159" s="356"/>
      <c r="AR159" s="356"/>
      <c r="AS159" s="356"/>
      <c r="AT159" s="356"/>
      <c r="AU159" s="356"/>
      <c r="AV159" s="356"/>
      <c r="AW159" s="356"/>
      <c r="AX159" s="356"/>
      <c r="AY159" s="356"/>
      <c r="AZ159" s="356"/>
      <c r="BA159" s="356"/>
      <c r="BB159" s="356"/>
      <c r="BC159" s="356"/>
      <c r="BD159" s="356" t="s">
        <v>3167</v>
      </c>
      <c r="BE159" s="356" t="s">
        <v>3167</v>
      </c>
      <c r="BF159" s="356">
        <v>205735.78</v>
      </c>
      <c r="BG159" s="356">
        <v>213350.81020000001</v>
      </c>
      <c r="BH159" s="356">
        <v>213358.43</v>
      </c>
      <c r="BI159" s="356">
        <v>217959.63</v>
      </c>
      <c r="BJ159" s="356">
        <v>212986.95</v>
      </c>
      <c r="BK159" s="356">
        <v>213148.45</v>
      </c>
      <c r="BL159" s="356">
        <v>217189.48</v>
      </c>
      <c r="BM159" s="356">
        <v>216041.42</v>
      </c>
      <c r="BN159" s="356">
        <v>215837.04</v>
      </c>
      <c r="BO159" s="356">
        <v>0</v>
      </c>
      <c r="BP159" s="356">
        <v>0</v>
      </c>
      <c r="BQ159" s="356">
        <v>0</v>
      </c>
      <c r="BR159" s="356">
        <v>0</v>
      </c>
      <c r="BS159" s="115" t="s">
        <v>4057</v>
      </c>
      <c r="BT159" s="115"/>
    </row>
    <row r="160" spans="1:72" ht="15.75" customHeight="1">
      <c r="A160" s="127" t="s">
        <v>30</v>
      </c>
      <c r="B160" s="108" t="s">
        <v>1128</v>
      </c>
      <c r="C160" s="460" t="s">
        <v>4555</v>
      </c>
      <c r="D160" s="445">
        <v>6986262</v>
      </c>
      <c r="E160" s="310" t="s">
        <v>18</v>
      </c>
      <c r="F160" s="310" t="s">
        <v>42</v>
      </c>
      <c r="G160" s="310" t="s">
        <v>48</v>
      </c>
      <c r="H160" s="310" t="str">
        <f>IFERROR(VLOOKUP(G160,'Cadastro de assessores'!A:B,2,FALSE),"Não Cadastrado")</f>
        <v>18009</v>
      </c>
      <c r="I160" s="310"/>
      <c r="J160" s="26" t="s">
        <v>4046</v>
      </c>
      <c r="K160" s="310" t="s">
        <v>170</v>
      </c>
      <c r="L160" s="434">
        <v>44508</v>
      </c>
      <c r="M160" s="434">
        <v>44503</v>
      </c>
      <c r="N160" s="409">
        <v>45033</v>
      </c>
      <c r="O160" s="316" t="s">
        <v>4101</v>
      </c>
      <c r="P160" s="406">
        <v>8.0000000000000002E-3</v>
      </c>
      <c r="Q160" s="176" t="s">
        <v>4556</v>
      </c>
      <c r="R160" s="436"/>
      <c r="S160" s="309" t="str">
        <f t="shared" ref="S160:S161" si="13">IF(BC160&lt;=0,"",IF(BC160&lt;=1000000,"Não Qualificado",IF(AND(BC160&gt;1000000,BC160&lt;=10000000),"Qualificado","Profissional")))</f>
        <v>Não Qualificado</v>
      </c>
      <c r="T160" s="309" t="s">
        <v>163</v>
      </c>
      <c r="U160" s="309" t="s">
        <v>4192</v>
      </c>
      <c r="V160" s="316" t="s">
        <v>32</v>
      </c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437"/>
      <c r="AH160" s="437"/>
      <c r="AI160" s="437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  <c r="AV160" s="356"/>
      <c r="AW160" s="356"/>
      <c r="AX160" s="356">
        <v>95585.03</v>
      </c>
      <c r="AY160" s="356">
        <v>101884.62</v>
      </c>
      <c r="AZ160" s="356">
        <v>119130.48</v>
      </c>
      <c r="BA160" s="356">
        <v>119171.71</v>
      </c>
      <c r="BB160" s="356">
        <v>93325.64</v>
      </c>
      <c r="BC160" s="356">
        <v>207608.37</v>
      </c>
      <c r="BD160" s="356">
        <v>72802.5</v>
      </c>
      <c r="BE160" s="356">
        <v>71745.149999999994</v>
      </c>
      <c r="BF160" s="356">
        <v>71493.490000000005</v>
      </c>
      <c r="BG160" s="356">
        <v>72674.820000000007</v>
      </c>
      <c r="BH160" s="356">
        <v>72068.97</v>
      </c>
      <c r="BI160" s="356">
        <v>72927.820000000007</v>
      </c>
      <c r="BJ160" s="356">
        <v>66177.75</v>
      </c>
      <c r="BK160" s="356">
        <v>62934.1</v>
      </c>
      <c r="BL160" s="356">
        <v>702.83</v>
      </c>
      <c r="BM160" s="356">
        <v>0</v>
      </c>
      <c r="BN160" s="356">
        <v>0</v>
      </c>
      <c r="BO160" s="356">
        <v>0</v>
      </c>
      <c r="BP160" s="356">
        <v>0</v>
      </c>
      <c r="BQ160" s="356">
        <v>0</v>
      </c>
      <c r="BR160" s="356">
        <v>0</v>
      </c>
      <c r="BS160" s="115" t="s">
        <v>4057</v>
      </c>
      <c r="BT160" s="115"/>
    </row>
    <row r="161" spans="1:72" ht="15.75" customHeight="1">
      <c r="A161" s="127" t="s">
        <v>30</v>
      </c>
      <c r="B161" s="108" t="s">
        <v>4557</v>
      </c>
      <c r="C161" s="127" t="s">
        <v>4558</v>
      </c>
      <c r="D161" s="309">
        <v>395136</v>
      </c>
      <c r="E161" s="309" t="s">
        <v>18</v>
      </c>
      <c r="F161" s="309" t="s">
        <v>32</v>
      </c>
      <c r="G161" s="309" t="s">
        <v>4559</v>
      </c>
      <c r="H161" s="309" t="str">
        <f>IFERROR(VLOOKUP(G161,'Cadastro de assessores'!A:B,2,FALSE),"Não Cadastrado")</f>
        <v>12846</v>
      </c>
      <c r="I161" s="309"/>
      <c r="J161" s="26" t="s">
        <v>161</v>
      </c>
      <c r="K161" s="309" t="s">
        <v>4052</v>
      </c>
      <c r="L161" s="405">
        <v>44260</v>
      </c>
      <c r="M161" s="405">
        <v>44260</v>
      </c>
      <c r="N161" s="405">
        <v>44378</v>
      </c>
      <c r="O161" s="309" t="s">
        <v>4068</v>
      </c>
      <c r="P161" s="406">
        <v>5.0000000000000001E-3</v>
      </c>
      <c r="Q161" s="459" t="s">
        <v>4560</v>
      </c>
      <c r="R161" s="436"/>
      <c r="S161" s="309" t="str">
        <f t="shared" si="13"/>
        <v/>
      </c>
      <c r="T161" s="309" t="s">
        <v>163</v>
      </c>
      <c r="U161" s="309" t="s">
        <v>4091</v>
      </c>
      <c r="V161" s="309" t="s">
        <v>32</v>
      </c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356"/>
      <c r="AL161" s="356"/>
      <c r="AM161" s="356"/>
      <c r="AN161" s="356">
        <v>61476885.340000004</v>
      </c>
      <c r="AO161" s="356">
        <v>62130083.039999999</v>
      </c>
      <c r="AP161" s="356">
        <v>62405867.149999999</v>
      </c>
      <c r="AQ161" s="356">
        <v>62193170.390000001</v>
      </c>
      <c r="AR161" s="356">
        <v>63244943.659999996</v>
      </c>
      <c r="AS161" s="356">
        <v>62033589.189999998</v>
      </c>
      <c r="AT161" s="356"/>
      <c r="AU161" s="356"/>
      <c r="AV161" s="356"/>
      <c r="AW161" s="356"/>
      <c r="AX161" s="356"/>
      <c r="AY161" s="356"/>
      <c r="AZ161" s="356"/>
      <c r="BA161" s="356">
        <v>0</v>
      </c>
      <c r="BB161" s="356">
        <v>0</v>
      </c>
      <c r="BC161" s="356">
        <v>0</v>
      </c>
      <c r="BD161" s="356" t="s">
        <v>3167</v>
      </c>
      <c r="BE161" s="356" t="s">
        <v>3167</v>
      </c>
      <c r="BF161" s="356">
        <v>0</v>
      </c>
      <c r="BG161" s="356">
        <v>0</v>
      </c>
      <c r="BH161" s="356">
        <v>0</v>
      </c>
      <c r="BI161" s="356">
        <v>0</v>
      </c>
      <c r="BJ161" s="356">
        <v>0</v>
      </c>
      <c r="BK161" s="356">
        <v>0</v>
      </c>
      <c r="BL161" s="356">
        <v>0</v>
      </c>
      <c r="BM161" s="356">
        <v>0</v>
      </c>
      <c r="BN161" s="356">
        <v>0</v>
      </c>
      <c r="BO161" s="356">
        <v>0</v>
      </c>
      <c r="BP161" s="356">
        <v>0</v>
      </c>
      <c r="BQ161" s="356">
        <v>0</v>
      </c>
      <c r="BR161" s="356">
        <v>0</v>
      </c>
      <c r="BS161" s="115" t="s">
        <v>4057</v>
      </c>
      <c r="BT161" s="115"/>
    </row>
    <row r="162" spans="1:72" ht="15.75" customHeight="1">
      <c r="A162" s="127" t="s">
        <v>30</v>
      </c>
      <c r="B162" s="108" t="s">
        <v>4561</v>
      </c>
      <c r="C162" s="408" t="s">
        <v>4562</v>
      </c>
      <c r="D162" s="441">
        <v>9225581</v>
      </c>
      <c r="E162" s="310" t="s">
        <v>18</v>
      </c>
      <c r="F162" s="310" t="s">
        <v>42</v>
      </c>
      <c r="G162" s="310" t="s">
        <v>90</v>
      </c>
      <c r="H162" s="309">
        <f>IFERROR(VLOOKUP(G162,'Cadastro de assessores'!A:B,2,FALSE),"Não Cadastrado")</f>
        <v>12331</v>
      </c>
      <c r="I162" s="309"/>
      <c r="J162" s="26" t="s">
        <v>4046</v>
      </c>
      <c r="K162" s="309" t="s">
        <v>179</v>
      </c>
      <c r="L162" s="458" t="s">
        <v>3378</v>
      </c>
      <c r="M162" s="458"/>
      <c r="N162" s="316"/>
      <c r="O162" s="316" t="s">
        <v>4064</v>
      </c>
      <c r="P162" s="406">
        <v>0.01</v>
      </c>
      <c r="Q162" s="459" t="s">
        <v>4563</v>
      </c>
      <c r="R162" s="436"/>
      <c r="S162" s="309"/>
      <c r="T162" s="309"/>
      <c r="U162" s="309"/>
      <c r="V162" s="309" t="s">
        <v>42</v>
      </c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356"/>
      <c r="AL162" s="356"/>
      <c r="AM162" s="356"/>
      <c r="AN162" s="356"/>
      <c r="AO162" s="356"/>
      <c r="AP162" s="356"/>
      <c r="AQ162" s="356"/>
      <c r="AR162" s="356"/>
      <c r="AS162" s="356"/>
      <c r="AT162" s="356"/>
      <c r="AU162" s="356"/>
      <c r="AV162" s="356"/>
      <c r="AW162" s="356"/>
      <c r="AX162" s="356"/>
      <c r="AY162" s="356"/>
      <c r="AZ162" s="356"/>
      <c r="BA162" s="356"/>
      <c r="BB162" s="356"/>
      <c r="BC162" s="356"/>
      <c r="BD162" s="356"/>
      <c r="BE162" s="356"/>
      <c r="BF162" s="356"/>
      <c r="BG162" s="356">
        <v>0</v>
      </c>
      <c r="BH162" s="356">
        <v>0</v>
      </c>
      <c r="BI162" s="356">
        <v>0</v>
      </c>
      <c r="BJ162" s="356">
        <v>0</v>
      </c>
      <c r="BK162" s="356">
        <v>0</v>
      </c>
      <c r="BL162" s="356">
        <v>400010</v>
      </c>
      <c r="BM162" s="356">
        <v>403313.07</v>
      </c>
      <c r="BN162" s="356">
        <v>408662.99</v>
      </c>
      <c r="BO162" s="356">
        <v>617691.19999999995</v>
      </c>
      <c r="BP162" s="356">
        <v>413573.8</v>
      </c>
      <c r="BQ162" s="356">
        <v>416994.89</v>
      </c>
      <c r="BR162" s="356">
        <v>421928.84</v>
      </c>
      <c r="BS162" s="115" t="s">
        <v>4057</v>
      </c>
      <c r="BT162" s="115"/>
    </row>
    <row r="163" spans="1:72" ht="15.75" customHeight="1">
      <c r="A163" s="127" t="s">
        <v>30</v>
      </c>
      <c r="B163" s="108" t="s">
        <v>1155</v>
      </c>
      <c r="C163" s="408" t="s">
        <v>3355</v>
      </c>
      <c r="D163" s="441">
        <v>2551563</v>
      </c>
      <c r="E163" s="310" t="s">
        <v>18</v>
      </c>
      <c r="F163" s="310" t="s">
        <v>32</v>
      </c>
      <c r="G163" s="310" t="s">
        <v>255</v>
      </c>
      <c r="H163" s="310">
        <f>IFERROR(VLOOKUP(G163,'Cadastro de assessores'!A:B,2,FALSE),"Não Cadastrado")</f>
        <v>12344</v>
      </c>
      <c r="I163" s="310"/>
      <c r="J163" s="26" t="s">
        <v>4046</v>
      </c>
      <c r="K163" s="310" t="s">
        <v>170</v>
      </c>
      <c r="L163" s="442">
        <v>44644</v>
      </c>
      <c r="M163" s="442">
        <v>44644</v>
      </c>
      <c r="N163" s="316"/>
      <c r="O163" s="316" t="s">
        <v>4061</v>
      </c>
      <c r="P163" s="406">
        <v>7.0000000000000001E-3</v>
      </c>
      <c r="Q163" s="439"/>
      <c r="R163" s="436"/>
      <c r="S163" s="309" t="str">
        <f t="shared" ref="S163:S169" si="14">IF(BC163&lt;=0,"",IF(BC163&lt;=1000000,"Não Qualificado",IF(AND(BC163&gt;1000000,BC163&lt;=10000000),"Qualificado","Profissional")))</f>
        <v>Não Qualificado</v>
      </c>
      <c r="T163" s="309" t="s">
        <v>163</v>
      </c>
      <c r="U163" s="309" t="s">
        <v>4192</v>
      </c>
      <c r="V163" s="309" t="s">
        <v>32</v>
      </c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356"/>
      <c r="AL163" s="356"/>
      <c r="AM163" s="356"/>
      <c r="AN163" s="356"/>
      <c r="AO163" s="356"/>
      <c r="AP163" s="356"/>
      <c r="AQ163" s="356"/>
      <c r="AR163" s="356"/>
      <c r="AS163" s="356"/>
      <c r="AT163" s="356"/>
      <c r="AU163" s="356"/>
      <c r="AV163" s="356"/>
      <c r="AW163" s="356"/>
      <c r="AX163" s="356"/>
      <c r="AY163" s="356"/>
      <c r="AZ163" s="356"/>
      <c r="BA163" s="356"/>
      <c r="BB163" s="356">
        <v>1025821.69</v>
      </c>
      <c r="BC163" s="356">
        <v>315158.26</v>
      </c>
      <c r="BD163" s="356">
        <v>1035508.97</v>
      </c>
      <c r="BE163" s="356">
        <v>1005092.6</v>
      </c>
      <c r="BF163" s="356">
        <v>925576.55</v>
      </c>
      <c r="BG163" s="356">
        <v>938163.57079999999</v>
      </c>
      <c r="BH163" s="356">
        <v>942331.55</v>
      </c>
      <c r="BI163" s="356">
        <v>944029.3</v>
      </c>
      <c r="BJ163" s="356">
        <v>923835.09</v>
      </c>
      <c r="BK163" s="356">
        <v>856291.1</v>
      </c>
      <c r="BL163" s="356">
        <v>861952.62</v>
      </c>
      <c r="BM163" s="356">
        <v>850686.8</v>
      </c>
      <c r="BN163" s="356">
        <v>74520.509999999995</v>
      </c>
      <c r="BO163" s="356">
        <v>73020.11</v>
      </c>
      <c r="BP163" s="356">
        <v>71810.62</v>
      </c>
      <c r="BQ163" s="356">
        <v>70175.820000000007</v>
      </c>
      <c r="BR163" s="356">
        <v>0</v>
      </c>
      <c r="BS163" s="115">
        <v>50033.56</v>
      </c>
      <c r="BT163" s="115"/>
    </row>
    <row r="164" spans="1:72" ht="15.75" customHeight="1">
      <c r="A164" s="127" t="s">
        <v>30</v>
      </c>
      <c r="B164" s="108" t="s">
        <v>4564</v>
      </c>
      <c r="C164" s="408" t="s">
        <v>4565</v>
      </c>
      <c r="D164" s="441">
        <v>2160689</v>
      </c>
      <c r="E164" s="310" t="s">
        <v>18</v>
      </c>
      <c r="F164" s="310" t="s">
        <v>42</v>
      </c>
      <c r="G164" s="310" t="s">
        <v>90</v>
      </c>
      <c r="H164" s="445">
        <f>IFERROR(VLOOKUP(G164,'Cadastro de assessores'!A:B,2,FALSE),"Não Cadastrado")</f>
        <v>12331</v>
      </c>
      <c r="I164" s="445"/>
      <c r="J164" s="26" t="s">
        <v>170</v>
      </c>
      <c r="K164" s="310" t="s">
        <v>170</v>
      </c>
      <c r="L164" s="442">
        <v>44645</v>
      </c>
      <c r="M164" s="442">
        <v>44645</v>
      </c>
      <c r="N164" s="316"/>
      <c r="O164" s="316" t="s">
        <v>4053</v>
      </c>
      <c r="P164" s="406">
        <v>1.4999999999999999E-2</v>
      </c>
      <c r="Q164" s="439" t="s">
        <v>4566</v>
      </c>
      <c r="R164" s="436"/>
      <c r="S164" s="309" t="str">
        <f t="shared" si="14"/>
        <v>Não Qualificado</v>
      </c>
      <c r="T164" s="309" t="s">
        <v>163</v>
      </c>
      <c r="U164" s="316" t="s">
        <v>4567</v>
      </c>
      <c r="V164" s="309" t="s">
        <v>92</v>
      </c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437"/>
      <c r="AH164" s="437"/>
      <c r="AI164" s="437"/>
      <c r="AJ164" s="356"/>
      <c r="AK164" s="356"/>
      <c r="AL164" s="356"/>
      <c r="AM164" s="356"/>
      <c r="AN164" s="356"/>
      <c r="AO164" s="356"/>
      <c r="AP164" s="356"/>
      <c r="AQ164" s="356"/>
      <c r="AR164" s="356"/>
      <c r="AS164" s="356"/>
      <c r="AT164" s="356"/>
      <c r="AU164" s="356"/>
      <c r="AV164" s="356"/>
      <c r="AW164" s="356"/>
      <c r="AX164" s="356"/>
      <c r="AY164" s="356"/>
      <c r="AZ164" s="356"/>
      <c r="BA164" s="356"/>
      <c r="BB164" s="356"/>
      <c r="BC164" s="356">
        <v>101781.47</v>
      </c>
      <c r="BD164" s="356" t="s">
        <v>3167</v>
      </c>
      <c r="BE164" s="356">
        <v>388000.81</v>
      </c>
      <c r="BF164" s="356">
        <v>299398.90000000002</v>
      </c>
      <c r="BG164" s="356">
        <v>308586.97230000002</v>
      </c>
      <c r="BH164" s="356">
        <v>284174.11</v>
      </c>
      <c r="BI164" s="356">
        <v>291058.62</v>
      </c>
      <c r="BJ164" s="356">
        <v>261777.54</v>
      </c>
      <c r="BK164" s="356">
        <v>261625.65</v>
      </c>
      <c r="BL164" s="356">
        <v>213548.12</v>
      </c>
      <c r="BM164" s="356">
        <v>212277.24</v>
      </c>
      <c r="BN164" s="356">
        <v>214159.26</v>
      </c>
      <c r="BO164" s="356">
        <v>49455.58</v>
      </c>
      <c r="BP164" s="356">
        <v>50216.639999999999</v>
      </c>
      <c r="BQ164" s="356">
        <v>50702.35</v>
      </c>
      <c r="BR164" s="356">
        <v>99369.12</v>
      </c>
      <c r="BS164" s="115">
        <v>51462.29</v>
      </c>
      <c r="BT164" s="115"/>
    </row>
    <row r="165" spans="1:72" ht="15.75" customHeight="1">
      <c r="A165" s="127" t="s">
        <v>30</v>
      </c>
      <c r="B165" s="108" t="s">
        <v>4568</v>
      </c>
      <c r="C165" s="408" t="s">
        <v>4569</v>
      </c>
      <c r="D165" s="316">
        <v>6486558</v>
      </c>
      <c r="E165" s="310" t="s">
        <v>18</v>
      </c>
      <c r="F165" s="310" t="s">
        <v>32</v>
      </c>
      <c r="G165" s="445" t="s">
        <v>3894</v>
      </c>
      <c r="H165" s="445" t="str">
        <f>IFERROR(VLOOKUP(G165,'Cadastro de assessores'!A:B,2,FALSE),"Não Cadastrado")</f>
        <v>14739</v>
      </c>
      <c r="I165" s="445"/>
      <c r="J165" s="26" t="s">
        <v>170</v>
      </c>
      <c r="K165" s="310" t="s">
        <v>170</v>
      </c>
      <c r="L165" s="434">
        <v>44439</v>
      </c>
      <c r="M165" s="434">
        <v>44447</v>
      </c>
      <c r="N165" s="316"/>
      <c r="O165" s="316" t="s">
        <v>4053</v>
      </c>
      <c r="P165" s="406">
        <v>1.4999999999999999E-2</v>
      </c>
      <c r="Q165" s="439"/>
      <c r="R165" s="436"/>
      <c r="S165" s="309" t="str">
        <f t="shared" si="14"/>
        <v>Não Qualificado</v>
      </c>
      <c r="T165" s="309" t="s">
        <v>163</v>
      </c>
      <c r="U165" s="316" t="s">
        <v>4570</v>
      </c>
      <c r="V165" s="309" t="s">
        <v>230</v>
      </c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  <c r="AG165" s="367"/>
      <c r="AH165" s="437"/>
      <c r="AI165" s="437"/>
      <c r="AJ165" s="356"/>
      <c r="AK165" s="356"/>
      <c r="AL165" s="356"/>
      <c r="AM165" s="356"/>
      <c r="AN165" s="356"/>
      <c r="AO165" s="356"/>
      <c r="AP165" s="356"/>
      <c r="AQ165" s="356"/>
      <c r="AR165" s="356"/>
      <c r="AS165" s="450"/>
      <c r="AT165" s="357"/>
      <c r="AU165" s="357"/>
      <c r="AV165" s="356">
        <v>99505.279999999999</v>
      </c>
      <c r="AW165" s="356">
        <v>96398.79</v>
      </c>
      <c r="AX165" s="356">
        <v>195166.67</v>
      </c>
      <c r="AY165" s="356">
        <v>197749.36</v>
      </c>
      <c r="AZ165" s="356">
        <v>203540.46</v>
      </c>
      <c r="BA165" s="356">
        <v>205255.89</v>
      </c>
      <c r="BB165" s="356">
        <v>211908.49</v>
      </c>
      <c r="BC165" s="356">
        <v>206914.14</v>
      </c>
      <c r="BD165" s="356">
        <v>209950.05</v>
      </c>
      <c r="BE165" s="356">
        <v>209157.16</v>
      </c>
      <c r="BF165" s="356">
        <v>212567.54</v>
      </c>
      <c r="BG165" s="356">
        <v>214088.69709999999</v>
      </c>
      <c r="BH165" s="356">
        <v>215408.33</v>
      </c>
      <c r="BI165" s="356">
        <v>223130.99</v>
      </c>
      <c r="BJ165" s="356">
        <v>221935.53</v>
      </c>
      <c r="BK165" s="356">
        <v>223307.13</v>
      </c>
      <c r="BL165" s="356">
        <v>225875.13</v>
      </c>
      <c r="BM165" s="356">
        <v>227500.63</v>
      </c>
      <c r="BN165" s="356">
        <v>229726.14</v>
      </c>
      <c r="BO165" s="356">
        <v>231802.52</v>
      </c>
      <c r="BP165" s="356">
        <v>189520.32</v>
      </c>
      <c r="BQ165" s="356">
        <v>190766.24</v>
      </c>
      <c r="BR165" s="356">
        <v>183687.23</v>
      </c>
      <c r="BS165" s="115">
        <v>150228.25</v>
      </c>
      <c r="BT165" s="115"/>
    </row>
    <row r="166" spans="1:72" ht="15.75" customHeight="1">
      <c r="A166" s="127" t="s">
        <v>30</v>
      </c>
      <c r="B166" s="108" t="s">
        <v>1188</v>
      </c>
      <c r="C166" s="467" t="s">
        <v>1185</v>
      </c>
      <c r="D166" s="316">
        <v>7032839</v>
      </c>
      <c r="E166" s="310" t="s">
        <v>18</v>
      </c>
      <c r="F166" s="310" t="s">
        <v>32</v>
      </c>
      <c r="G166" s="316" t="s">
        <v>3894</v>
      </c>
      <c r="H166" s="445" t="str">
        <f>IFERROR(VLOOKUP(G166,'Cadastro de assessores'!A:B,2,FALSE),"Não Cadastrado")</f>
        <v>14739</v>
      </c>
      <c r="I166" s="445"/>
      <c r="J166" s="26" t="s">
        <v>4046</v>
      </c>
      <c r="K166" s="310" t="s">
        <v>170</v>
      </c>
      <c r="L166" s="434">
        <v>44508</v>
      </c>
      <c r="M166" s="434">
        <v>44509</v>
      </c>
      <c r="N166" s="316"/>
      <c r="O166" s="316" t="s">
        <v>4061</v>
      </c>
      <c r="P166" s="468">
        <v>7.0000000000000001E-3</v>
      </c>
      <c r="Q166" s="439"/>
      <c r="R166" s="436"/>
      <c r="S166" s="309" t="str">
        <f t="shared" si="14"/>
        <v>Não Qualificado</v>
      </c>
      <c r="T166" s="309" t="s">
        <v>163</v>
      </c>
      <c r="U166" s="316" t="s">
        <v>4570</v>
      </c>
      <c r="V166" s="309" t="s">
        <v>230</v>
      </c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437"/>
      <c r="AH166" s="437"/>
      <c r="AI166" s="437"/>
      <c r="AJ166" s="356"/>
      <c r="AK166" s="356"/>
      <c r="AL166" s="356"/>
      <c r="AM166" s="356"/>
      <c r="AN166" s="356"/>
      <c r="AO166" s="356"/>
      <c r="AP166" s="356"/>
      <c r="AQ166" s="356"/>
      <c r="AR166" s="356"/>
      <c r="AS166" s="356"/>
      <c r="AT166" s="356"/>
      <c r="AU166" s="356"/>
      <c r="AV166" s="356"/>
      <c r="AW166" s="356"/>
      <c r="AX166" s="356"/>
      <c r="AY166" s="356">
        <v>611893.62</v>
      </c>
      <c r="AZ166" s="356">
        <v>617525.86</v>
      </c>
      <c r="BA166" s="356">
        <v>519312.62</v>
      </c>
      <c r="BB166" s="356">
        <v>524879.42000000004</v>
      </c>
      <c r="BC166" s="356">
        <v>373083.73</v>
      </c>
      <c r="BD166" s="356">
        <v>536467.81999999995</v>
      </c>
      <c r="BE166" s="356">
        <v>439118.67</v>
      </c>
      <c r="BF166" s="356">
        <v>442739.48</v>
      </c>
      <c r="BG166" s="356">
        <v>444898.14970000001</v>
      </c>
      <c r="BH166" s="356">
        <v>447341.31</v>
      </c>
      <c r="BI166" s="356">
        <v>450246.34</v>
      </c>
      <c r="BJ166" s="356">
        <v>454096.81</v>
      </c>
      <c r="BK166" s="356">
        <v>457880.89</v>
      </c>
      <c r="BL166" s="356">
        <v>462789.82</v>
      </c>
      <c r="BM166" s="356">
        <v>465428.03</v>
      </c>
      <c r="BN166" s="356">
        <v>149248.23000000001</v>
      </c>
      <c r="BO166" s="356">
        <v>8524.39</v>
      </c>
      <c r="BP166" s="356">
        <v>8604.19</v>
      </c>
      <c r="BQ166" s="356">
        <v>0</v>
      </c>
      <c r="BR166" s="356">
        <v>0</v>
      </c>
      <c r="BS166" s="115">
        <v>0</v>
      </c>
      <c r="BT166" s="115"/>
    </row>
    <row r="167" spans="1:72" ht="15.75" customHeight="1">
      <c r="A167" s="127" t="s">
        <v>30</v>
      </c>
      <c r="B167" s="108" t="s">
        <v>1188</v>
      </c>
      <c r="C167" s="467" t="s">
        <v>1185</v>
      </c>
      <c r="D167" s="316">
        <v>7046433</v>
      </c>
      <c r="E167" s="310" t="s">
        <v>18</v>
      </c>
      <c r="F167" s="310" t="s">
        <v>32</v>
      </c>
      <c r="G167" s="316" t="s">
        <v>3894</v>
      </c>
      <c r="H167" s="445" t="str">
        <f>IFERROR(VLOOKUP(G167,'Cadastro de assessores'!A:B,2,FALSE),"Não Cadastrado")</f>
        <v>14739</v>
      </c>
      <c r="I167" s="445"/>
      <c r="J167" s="26" t="s">
        <v>4046</v>
      </c>
      <c r="K167" s="310" t="s">
        <v>170</v>
      </c>
      <c r="L167" s="434">
        <v>44508</v>
      </c>
      <c r="M167" s="434">
        <v>44508</v>
      </c>
      <c r="N167" s="316"/>
      <c r="O167" s="316" t="s">
        <v>4068</v>
      </c>
      <c r="P167" s="406">
        <v>2.5000000000000001E-2</v>
      </c>
      <c r="Q167" s="439"/>
      <c r="R167" s="436"/>
      <c r="S167" s="309" t="str">
        <f t="shared" si="14"/>
        <v>Não Qualificado</v>
      </c>
      <c r="T167" s="309" t="s">
        <v>163</v>
      </c>
      <c r="U167" s="316" t="s">
        <v>4570</v>
      </c>
      <c r="V167" s="309" t="s">
        <v>230</v>
      </c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437"/>
      <c r="AH167" s="437"/>
      <c r="AI167" s="437"/>
      <c r="AJ167" s="356"/>
      <c r="AK167" s="356"/>
      <c r="AL167" s="356"/>
      <c r="AM167" s="356"/>
      <c r="AN167" s="356"/>
      <c r="AO167" s="356"/>
      <c r="AP167" s="356"/>
      <c r="AQ167" s="356"/>
      <c r="AR167" s="356"/>
      <c r="AS167" s="356"/>
      <c r="AT167" s="356"/>
      <c r="AU167" s="356"/>
      <c r="AV167" s="356"/>
      <c r="AW167" s="367"/>
      <c r="AX167" s="357"/>
      <c r="AY167" s="357">
        <v>390535.92</v>
      </c>
      <c r="AZ167" s="356">
        <v>518929.42</v>
      </c>
      <c r="BA167" s="356">
        <v>1223670.3799999999</v>
      </c>
      <c r="BB167" s="356">
        <v>1312265.97</v>
      </c>
      <c r="BC167" s="356">
        <v>239191.26</v>
      </c>
      <c r="BD167" s="356">
        <v>1227094.3</v>
      </c>
      <c r="BE167" s="356">
        <v>1170101.6100000001</v>
      </c>
      <c r="BF167" s="356">
        <v>1232059.3899999999</v>
      </c>
      <c r="BG167" s="356">
        <v>1250917.689</v>
      </c>
      <c r="BH167" s="356">
        <v>1235818.27</v>
      </c>
      <c r="BI167" s="356">
        <v>1358626.34</v>
      </c>
      <c r="BJ167" s="356">
        <v>1319066.67</v>
      </c>
      <c r="BK167" s="356">
        <v>1518444.81</v>
      </c>
      <c r="BL167" s="356">
        <v>1542746.62</v>
      </c>
      <c r="BM167" s="356">
        <v>1354390.49</v>
      </c>
      <c r="BN167" s="356">
        <v>125093.58</v>
      </c>
      <c r="BO167" s="356">
        <v>10628.71</v>
      </c>
      <c r="BP167" s="356">
        <v>63.81</v>
      </c>
      <c r="BQ167" s="356">
        <v>177.21</v>
      </c>
      <c r="BR167" s="356">
        <v>181.92</v>
      </c>
      <c r="BS167" s="115">
        <v>0</v>
      </c>
      <c r="BT167" s="115"/>
    </row>
    <row r="168" spans="1:72" ht="15.75" customHeight="1">
      <c r="A168" s="127" t="s">
        <v>30</v>
      </c>
      <c r="B168" s="108" t="s">
        <v>4571</v>
      </c>
      <c r="C168" s="127" t="s">
        <v>4572</v>
      </c>
      <c r="D168" s="309">
        <v>4947409</v>
      </c>
      <c r="E168" s="310" t="s">
        <v>18</v>
      </c>
      <c r="F168" s="310" t="s">
        <v>32</v>
      </c>
      <c r="G168" s="310" t="s">
        <v>4573</v>
      </c>
      <c r="H168" s="310" t="str">
        <f>IFERROR(VLOOKUP(G168,'Cadastro de assessores'!A:B,2,FALSE),"Não Cadastrado")</f>
        <v>13896</v>
      </c>
      <c r="I168" s="310"/>
      <c r="J168" s="26" t="s">
        <v>4046</v>
      </c>
      <c r="K168" s="310" t="s">
        <v>170</v>
      </c>
      <c r="L168" s="434">
        <v>44272</v>
      </c>
      <c r="M168" s="434">
        <v>44260</v>
      </c>
      <c r="N168" s="309"/>
      <c r="O168" s="309" t="s">
        <v>4068</v>
      </c>
      <c r="P168" s="406">
        <v>2.5000000000000001E-2</v>
      </c>
      <c r="Q168" s="439"/>
      <c r="R168" s="436"/>
      <c r="S168" s="309" t="str">
        <f t="shared" si="14"/>
        <v/>
      </c>
      <c r="T168" s="309" t="s">
        <v>163</v>
      </c>
      <c r="U168" s="309" t="s">
        <v>4105</v>
      </c>
      <c r="V168" s="309" t="s">
        <v>230</v>
      </c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356"/>
      <c r="AL168" s="356"/>
      <c r="AM168" s="356"/>
      <c r="AN168" s="356"/>
      <c r="AO168" s="356">
        <v>311050.89</v>
      </c>
      <c r="AP168" s="356">
        <v>315606</v>
      </c>
      <c r="AQ168" s="356">
        <v>312118.33</v>
      </c>
      <c r="AR168" s="356">
        <v>330338.52</v>
      </c>
      <c r="AS168" s="356">
        <v>469284</v>
      </c>
      <c r="AT168" s="356">
        <v>444033.24</v>
      </c>
      <c r="AU168" s="356">
        <v>433836.87</v>
      </c>
      <c r="AV168" s="356">
        <v>387272.68</v>
      </c>
      <c r="AW168" s="356">
        <v>356283.8</v>
      </c>
      <c r="AX168" s="356">
        <v>351842.76</v>
      </c>
      <c r="AY168" s="356">
        <v>360003.55</v>
      </c>
      <c r="AZ168" s="356">
        <v>384400.77</v>
      </c>
      <c r="BA168" s="356">
        <v>389879.42</v>
      </c>
      <c r="BB168" s="356">
        <v>414499.73</v>
      </c>
      <c r="BC168" s="356">
        <v>0</v>
      </c>
      <c r="BD168" s="356">
        <v>390803.55</v>
      </c>
      <c r="BE168" s="356">
        <v>371466.68</v>
      </c>
      <c r="BF168" s="356">
        <v>391772.32</v>
      </c>
      <c r="BG168" s="356">
        <v>396111.5919</v>
      </c>
      <c r="BH168" s="356">
        <v>385652.55</v>
      </c>
      <c r="BI168" s="356">
        <v>413943.13</v>
      </c>
      <c r="BJ168" s="356">
        <v>398777.51</v>
      </c>
      <c r="BK168" s="356">
        <v>397074.82</v>
      </c>
      <c r="BL168" s="356">
        <v>393848.03</v>
      </c>
      <c r="BM168" s="356">
        <v>376246.6</v>
      </c>
      <c r="BN168" s="356">
        <v>0</v>
      </c>
      <c r="BO168" s="356">
        <v>0</v>
      </c>
      <c r="BP168" s="356">
        <v>0</v>
      </c>
      <c r="BQ168" s="356">
        <v>0</v>
      </c>
      <c r="BR168" s="356">
        <v>0</v>
      </c>
      <c r="BS168" s="115" t="s">
        <v>4057</v>
      </c>
      <c r="BT168" s="115"/>
    </row>
    <row r="169" spans="1:72" ht="15.75" customHeight="1">
      <c r="A169" s="127" t="s">
        <v>30</v>
      </c>
      <c r="B169" s="108" t="s">
        <v>4574</v>
      </c>
      <c r="C169" s="127" t="s">
        <v>4575</v>
      </c>
      <c r="D169" s="309">
        <v>4622255</v>
      </c>
      <c r="E169" s="310" t="s">
        <v>159</v>
      </c>
      <c r="F169" s="310" t="s">
        <v>32</v>
      </c>
      <c r="G169" s="310" t="s">
        <v>4363</v>
      </c>
      <c r="H169" s="310" t="str">
        <f>IFERROR(VLOOKUP(G169,'Cadastro de assessores'!A:B,2,FALSE),"Não Cadastrado")</f>
        <v>19157</v>
      </c>
      <c r="I169" s="310"/>
      <c r="J169" s="26" t="s">
        <v>4046</v>
      </c>
      <c r="K169" s="309" t="s">
        <v>179</v>
      </c>
      <c r="L169" s="309" t="s">
        <v>3378</v>
      </c>
      <c r="M169" s="455" t="s">
        <v>3891</v>
      </c>
      <c r="N169" s="309"/>
      <c r="O169" s="309" t="s">
        <v>4053</v>
      </c>
      <c r="P169" s="406">
        <v>1.4999999999999999E-2</v>
      </c>
      <c r="Q169" s="439"/>
      <c r="R169" s="436"/>
      <c r="S169" s="309" t="str">
        <f t="shared" si="14"/>
        <v>Não Qualificado</v>
      </c>
      <c r="T169" s="309" t="s">
        <v>163</v>
      </c>
      <c r="U169" s="309" t="s">
        <v>4082</v>
      </c>
      <c r="V169" s="309" t="s">
        <v>32</v>
      </c>
      <c r="W169" s="437" t="s">
        <v>4056</v>
      </c>
      <c r="X169" s="437" t="s">
        <v>4056</v>
      </c>
      <c r="Y169" s="437" t="s">
        <v>4056</v>
      </c>
      <c r="Z169" s="437" t="s">
        <v>4056</v>
      </c>
      <c r="AA169" s="437" t="s">
        <v>4056</v>
      </c>
      <c r="AB169" s="437" t="s">
        <v>4056</v>
      </c>
      <c r="AC169" s="437" t="s">
        <v>4056</v>
      </c>
      <c r="AD169" s="437" t="s">
        <v>4056</v>
      </c>
      <c r="AE169" s="437" t="s">
        <v>4056</v>
      </c>
      <c r="AF169" s="437" t="s">
        <v>4056</v>
      </c>
      <c r="AG169" s="437" t="s">
        <v>4056</v>
      </c>
      <c r="AH169" s="437" t="s">
        <v>4056</v>
      </c>
      <c r="AI169" s="437" t="s">
        <v>4056</v>
      </c>
      <c r="AJ169" s="437" t="s">
        <v>4056</v>
      </c>
      <c r="AK169" s="356" t="s">
        <v>3378</v>
      </c>
      <c r="AL169" s="356"/>
      <c r="AM169" s="356" t="s">
        <v>3378</v>
      </c>
      <c r="AN169" s="356" t="s">
        <v>3378</v>
      </c>
      <c r="AO169" s="356"/>
      <c r="AP169" s="356"/>
      <c r="AQ169" s="356"/>
      <c r="AR169" s="356"/>
      <c r="AS169" s="356"/>
      <c r="AT169" s="356"/>
      <c r="AU169" s="356"/>
      <c r="AV169" s="356"/>
      <c r="AW169" s="356"/>
      <c r="AX169" s="356"/>
      <c r="AY169" s="356"/>
      <c r="AZ169" s="356"/>
      <c r="BA169" s="356">
        <v>0</v>
      </c>
      <c r="BB169" s="356">
        <v>0</v>
      </c>
      <c r="BC169" s="356">
        <v>210730.39</v>
      </c>
      <c r="BD169" s="356" t="s">
        <v>3167</v>
      </c>
      <c r="BE169" s="356" t="s">
        <v>3167</v>
      </c>
      <c r="BF169" s="356">
        <v>0</v>
      </c>
      <c r="BG169" s="356">
        <v>0</v>
      </c>
      <c r="BH169" s="356">
        <v>0</v>
      </c>
      <c r="BI169" s="356">
        <v>0</v>
      </c>
      <c r="BJ169" s="356">
        <v>0</v>
      </c>
      <c r="BK169" s="356">
        <v>0</v>
      </c>
      <c r="BL169" s="356">
        <v>0</v>
      </c>
      <c r="BM169" s="356">
        <v>0</v>
      </c>
      <c r="BN169" s="356">
        <v>0</v>
      </c>
      <c r="BO169" s="356">
        <v>0</v>
      </c>
      <c r="BP169" s="356">
        <v>0</v>
      </c>
      <c r="BQ169" s="356">
        <v>0</v>
      </c>
      <c r="BR169" s="356">
        <v>0</v>
      </c>
      <c r="BS169" s="115">
        <v>0</v>
      </c>
      <c r="BT169" s="115"/>
    </row>
    <row r="170" spans="1:72" ht="15.75" customHeight="1">
      <c r="A170" s="127" t="s">
        <v>30</v>
      </c>
      <c r="B170" s="108" t="s">
        <v>4576</v>
      </c>
      <c r="C170" s="408" t="s">
        <v>4577</v>
      </c>
      <c r="D170" s="316">
        <v>394871</v>
      </c>
      <c r="E170" s="310" t="s">
        <v>18</v>
      </c>
      <c r="F170" s="310" t="s">
        <v>32</v>
      </c>
      <c r="G170" s="310" t="s">
        <v>255</v>
      </c>
      <c r="H170" s="310">
        <v>12344</v>
      </c>
      <c r="I170" s="310"/>
      <c r="J170" s="26" t="s">
        <v>4046</v>
      </c>
      <c r="K170" s="310" t="s">
        <v>170</v>
      </c>
      <c r="L170" s="434">
        <v>44757</v>
      </c>
      <c r="M170" s="434">
        <v>44757</v>
      </c>
      <c r="N170" s="309"/>
      <c r="O170" s="309" t="s">
        <v>4064</v>
      </c>
      <c r="P170" s="406">
        <v>1.2E-2</v>
      </c>
      <c r="Q170" s="439" t="s">
        <v>4578</v>
      </c>
      <c r="R170" s="436"/>
      <c r="S170" s="309"/>
      <c r="T170" s="309" t="s">
        <v>163</v>
      </c>
      <c r="U170" s="309" t="s">
        <v>4075</v>
      </c>
      <c r="V170" s="309" t="s">
        <v>32</v>
      </c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356"/>
      <c r="AL170" s="356"/>
      <c r="AM170" s="356"/>
      <c r="AN170" s="356"/>
      <c r="AO170" s="356"/>
      <c r="AP170" s="356"/>
      <c r="AQ170" s="356"/>
      <c r="AR170" s="356"/>
      <c r="AS170" s="356"/>
      <c r="AT170" s="356"/>
      <c r="AU170" s="356"/>
      <c r="AV170" s="356"/>
      <c r="AW170" s="356"/>
      <c r="AX170" s="356"/>
      <c r="AY170" s="356"/>
      <c r="AZ170" s="356"/>
      <c r="BA170" s="356"/>
      <c r="BB170" s="356"/>
      <c r="BC170" s="356"/>
      <c r="BD170" s="356"/>
      <c r="BE170" s="356">
        <v>568434.37</v>
      </c>
      <c r="BF170" s="356">
        <v>572533.18999999994</v>
      </c>
      <c r="BG170" s="356">
        <v>574280.22790000006</v>
      </c>
      <c r="BH170" s="356">
        <v>572911.06999999995</v>
      </c>
      <c r="BI170" s="356">
        <v>587626.94999999995</v>
      </c>
      <c r="BJ170" s="356">
        <v>591695.62</v>
      </c>
      <c r="BK170" s="356">
        <v>596967.11</v>
      </c>
      <c r="BL170" s="356">
        <v>604418.21</v>
      </c>
      <c r="BM170" s="356">
        <v>607782.80000000005</v>
      </c>
      <c r="BN170" s="356">
        <v>546041.85</v>
      </c>
      <c r="BO170" s="356">
        <v>517142.36</v>
      </c>
      <c r="BP170" s="356">
        <v>516945.85</v>
      </c>
      <c r="BQ170" s="356">
        <v>0</v>
      </c>
      <c r="BR170" s="356">
        <v>0</v>
      </c>
      <c r="BS170" s="115">
        <v>0</v>
      </c>
      <c r="BT170" s="115"/>
    </row>
    <row r="171" spans="1:72" ht="15.75" customHeight="1">
      <c r="A171" s="127" t="s">
        <v>30</v>
      </c>
      <c r="B171" s="108" t="s">
        <v>4579</v>
      </c>
      <c r="C171" s="127" t="s">
        <v>4580</v>
      </c>
      <c r="D171" s="309">
        <v>4862815</v>
      </c>
      <c r="E171" s="309" t="s">
        <v>18</v>
      </c>
      <c r="F171" s="309" t="s">
        <v>42</v>
      </c>
      <c r="G171" s="309" t="s">
        <v>48</v>
      </c>
      <c r="H171" s="309" t="str">
        <f>IFERROR(VLOOKUP(G171,'Cadastro de assessores'!A:B,2,FALSE),"Não Cadastrado")</f>
        <v>18009</v>
      </c>
      <c r="I171" s="309"/>
      <c r="J171" s="26" t="s">
        <v>161</v>
      </c>
      <c r="K171" s="309" t="s">
        <v>4052</v>
      </c>
      <c r="L171" s="405">
        <v>44251</v>
      </c>
      <c r="M171" s="405">
        <v>44251</v>
      </c>
      <c r="N171" s="405">
        <v>44777</v>
      </c>
      <c r="O171" s="309" t="s">
        <v>4068</v>
      </c>
      <c r="P171" s="406">
        <v>2.5000000000000001E-2</v>
      </c>
      <c r="Q171" s="439" t="s">
        <v>4581</v>
      </c>
      <c r="R171" s="436"/>
      <c r="S171" s="309" t="str">
        <f t="shared" ref="S171:S173" si="15">IF(BC171&lt;=0,"",IF(BC171&lt;=1000000,"Não Qualificado",IF(AND(BC171&gt;1000000,BC171&lt;=10000000),"Qualificado","Profissional")))</f>
        <v/>
      </c>
      <c r="T171" s="309" t="s">
        <v>163</v>
      </c>
      <c r="U171" s="309" t="s">
        <v>4105</v>
      </c>
      <c r="V171" s="309" t="s">
        <v>230</v>
      </c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356"/>
      <c r="AL171" s="356"/>
      <c r="AM171" s="356">
        <v>172047.98</v>
      </c>
      <c r="AN171" s="356">
        <v>172657.88</v>
      </c>
      <c r="AO171" s="356">
        <v>186013.14</v>
      </c>
      <c r="AP171" s="356">
        <v>189139.66</v>
      </c>
      <c r="AQ171" s="356">
        <v>186997.12</v>
      </c>
      <c r="AR171" s="356">
        <v>197852.63</v>
      </c>
      <c r="AS171" s="356">
        <v>193478.02</v>
      </c>
      <c r="AT171" s="356">
        <v>183243.57</v>
      </c>
      <c r="AU171" s="356">
        <v>240334.19</v>
      </c>
      <c r="AV171" s="356">
        <v>225907.57</v>
      </c>
      <c r="AW171" s="356">
        <v>208441.57</v>
      </c>
      <c r="AX171" s="356">
        <v>206884.26</v>
      </c>
      <c r="AY171" s="356">
        <v>213117.73</v>
      </c>
      <c r="AZ171" s="356">
        <v>226009.54</v>
      </c>
      <c r="BA171" s="356">
        <v>228071.75</v>
      </c>
      <c r="BB171" s="356">
        <v>244031.88</v>
      </c>
      <c r="BC171" s="356">
        <v>0</v>
      </c>
      <c r="BD171" s="356">
        <v>158667.01</v>
      </c>
      <c r="BE171" s="356">
        <v>149193.85</v>
      </c>
      <c r="BF171" s="356">
        <v>3672.46</v>
      </c>
      <c r="BG171" s="356">
        <v>0</v>
      </c>
      <c r="BH171" s="356">
        <v>0</v>
      </c>
      <c r="BI171" s="356">
        <v>0</v>
      </c>
      <c r="BJ171" s="356">
        <v>0</v>
      </c>
      <c r="BK171" s="356">
        <v>0</v>
      </c>
      <c r="BL171" s="356">
        <v>0</v>
      </c>
      <c r="BM171" s="356">
        <v>0</v>
      </c>
      <c r="BN171" s="356">
        <v>0</v>
      </c>
      <c r="BO171" s="356">
        <v>0</v>
      </c>
      <c r="BP171" s="356">
        <v>0</v>
      </c>
      <c r="BQ171" s="356">
        <v>0</v>
      </c>
      <c r="BR171" s="356">
        <v>0</v>
      </c>
      <c r="BS171" s="115" t="s">
        <v>4057</v>
      </c>
      <c r="BT171" s="115"/>
    </row>
    <row r="172" spans="1:72" ht="15.75" customHeight="1">
      <c r="A172" s="127" t="s">
        <v>30</v>
      </c>
      <c r="B172" s="108" t="s">
        <v>4582</v>
      </c>
      <c r="C172" s="408" t="s">
        <v>4583</v>
      </c>
      <c r="D172" s="316">
        <v>5171052</v>
      </c>
      <c r="E172" s="310" t="s">
        <v>18</v>
      </c>
      <c r="F172" s="310" t="s">
        <v>42</v>
      </c>
      <c r="G172" s="310" t="s">
        <v>48</v>
      </c>
      <c r="H172" s="310" t="str">
        <f>IFERROR(VLOOKUP(G172,'Cadastro de assessores'!A:B,2,FALSE),"Não Cadastrado")</f>
        <v>18009</v>
      </c>
      <c r="I172" s="310"/>
      <c r="J172" s="26" t="s">
        <v>170</v>
      </c>
      <c r="K172" s="310" t="s">
        <v>170</v>
      </c>
      <c r="L172" s="434">
        <v>44299</v>
      </c>
      <c r="M172" s="434">
        <v>44314</v>
      </c>
      <c r="N172" s="309"/>
      <c r="O172" s="309" t="s">
        <v>4068</v>
      </c>
      <c r="P172" s="406">
        <v>2.5000000000000001E-2</v>
      </c>
      <c r="Q172" s="439"/>
      <c r="R172" s="436"/>
      <c r="S172" s="309" t="str">
        <f t="shared" si="15"/>
        <v>Não Qualificado</v>
      </c>
      <c r="T172" s="309" t="s">
        <v>163</v>
      </c>
      <c r="U172" s="309" t="s">
        <v>4584</v>
      </c>
      <c r="V172" s="309" t="s">
        <v>230</v>
      </c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356"/>
      <c r="AL172" s="356"/>
      <c r="AM172" s="356"/>
      <c r="AN172" s="356"/>
      <c r="AO172" s="356"/>
      <c r="AP172" s="356"/>
      <c r="AQ172" s="356">
        <v>98718.49</v>
      </c>
      <c r="AR172" s="356">
        <v>104549.66</v>
      </c>
      <c r="AS172" s="356">
        <v>102079.95</v>
      </c>
      <c r="AT172" s="356">
        <v>96552.47</v>
      </c>
      <c r="AU172" s="356">
        <v>94492.59</v>
      </c>
      <c r="AV172" s="356">
        <v>89006.99</v>
      </c>
      <c r="AW172" s="356">
        <v>82143.289999999994</v>
      </c>
      <c r="AX172" s="356">
        <v>81336.070000000007</v>
      </c>
      <c r="AY172" s="356">
        <v>82885.490000000005</v>
      </c>
      <c r="AZ172" s="356">
        <v>88056.48</v>
      </c>
      <c r="BA172" s="356">
        <v>89270.81</v>
      </c>
      <c r="BB172" s="356">
        <v>95220.64</v>
      </c>
      <c r="BC172" s="356">
        <v>212879.2</v>
      </c>
      <c r="BD172" s="356">
        <v>88765.51</v>
      </c>
      <c r="BE172" s="356">
        <v>85282.99</v>
      </c>
      <c r="BF172" s="356">
        <v>90031.64</v>
      </c>
      <c r="BG172" s="356">
        <v>91393.48</v>
      </c>
      <c r="BH172" s="356">
        <v>90472.59</v>
      </c>
      <c r="BI172" s="356">
        <v>98685.88</v>
      </c>
      <c r="BJ172" s="356">
        <v>95542.3</v>
      </c>
      <c r="BK172" s="356">
        <v>94874.83</v>
      </c>
      <c r="BL172" s="356">
        <v>96555.43</v>
      </c>
      <c r="BM172" s="356">
        <v>92876.04</v>
      </c>
      <c r="BN172" s="356">
        <v>91957.51</v>
      </c>
      <c r="BO172" s="356">
        <v>91178.79</v>
      </c>
      <c r="BP172" s="356">
        <v>93130.62</v>
      </c>
      <c r="BQ172" s="356">
        <v>98386.68</v>
      </c>
      <c r="BR172" s="356">
        <v>101358.91</v>
      </c>
      <c r="BS172" s="115">
        <v>56554.59</v>
      </c>
      <c r="BT172" s="115"/>
    </row>
    <row r="173" spans="1:72" ht="15.75" customHeight="1">
      <c r="A173" s="127" t="s">
        <v>30</v>
      </c>
      <c r="B173" s="108" t="s">
        <v>4585</v>
      </c>
      <c r="C173" s="127" t="s">
        <v>4586</v>
      </c>
      <c r="D173" s="309">
        <v>2218857</v>
      </c>
      <c r="E173" s="309" t="s">
        <v>159</v>
      </c>
      <c r="F173" s="309" t="s">
        <v>32</v>
      </c>
      <c r="G173" s="309" t="s">
        <v>3887</v>
      </c>
      <c r="H173" s="309" t="str">
        <f>IFERROR(VLOOKUP(G173,'Cadastro de assessores'!A:B,2,FALSE),"Não Cadastrado")</f>
        <v>14574</v>
      </c>
      <c r="I173" s="309"/>
      <c r="J173" s="26" t="s">
        <v>161</v>
      </c>
      <c r="K173" s="309" t="s">
        <v>4052</v>
      </c>
      <c r="L173" s="438">
        <v>44126</v>
      </c>
      <c r="M173" s="438">
        <v>44126</v>
      </c>
      <c r="N173" s="405">
        <v>44281</v>
      </c>
      <c r="O173" s="309" t="s">
        <v>4053</v>
      </c>
      <c r="P173" s="406">
        <v>1.4999999999999999E-2</v>
      </c>
      <c r="Q173" s="439" t="s">
        <v>4587</v>
      </c>
      <c r="R173" s="436"/>
      <c r="S173" s="309" t="str">
        <f t="shared" si="15"/>
        <v>Qualificado</v>
      </c>
      <c r="T173" s="309" t="s">
        <v>163</v>
      </c>
      <c r="U173" s="309" t="s">
        <v>4188</v>
      </c>
      <c r="V173" s="309" t="s">
        <v>32</v>
      </c>
      <c r="W173" s="437" t="s">
        <v>4056</v>
      </c>
      <c r="X173" s="437" t="s">
        <v>4056</v>
      </c>
      <c r="Y173" s="437" t="s">
        <v>4056</v>
      </c>
      <c r="Z173" s="437" t="s">
        <v>4056</v>
      </c>
      <c r="AA173" s="437" t="s">
        <v>4056</v>
      </c>
      <c r="AB173" s="437" t="s">
        <v>4056</v>
      </c>
      <c r="AC173" s="437" t="s">
        <v>4056</v>
      </c>
      <c r="AD173" s="437" t="s">
        <v>4056</v>
      </c>
      <c r="AE173" s="437" t="s">
        <v>4056</v>
      </c>
      <c r="AF173" s="437" t="s">
        <v>4056</v>
      </c>
      <c r="AG173" s="437" t="s">
        <v>4056</v>
      </c>
      <c r="AH173" s="437" t="s">
        <v>4056</v>
      </c>
      <c r="AI173" s="437" t="s">
        <v>4588</v>
      </c>
      <c r="AJ173" s="437" t="s">
        <v>4589</v>
      </c>
      <c r="AK173" s="356">
        <v>127463.51</v>
      </c>
      <c r="AL173" s="356">
        <v>145987.89000000001</v>
      </c>
      <c r="AM173" s="356">
        <v>152606.06</v>
      </c>
      <c r="AN173" s="356">
        <v>159235.94</v>
      </c>
      <c r="AO173" s="356">
        <v>165066.01999999999</v>
      </c>
      <c r="AP173" s="356"/>
      <c r="AQ173" s="356"/>
      <c r="AR173" s="356"/>
      <c r="AS173" s="356"/>
      <c r="AT173" s="356"/>
      <c r="AU173" s="356"/>
      <c r="AV173" s="356"/>
      <c r="AW173" s="356"/>
      <c r="AX173" s="356"/>
      <c r="AY173" s="356"/>
      <c r="AZ173" s="356"/>
      <c r="BA173" s="356">
        <v>0</v>
      </c>
      <c r="BB173" s="356">
        <v>0</v>
      </c>
      <c r="BC173" s="356">
        <v>1024594.84</v>
      </c>
      <c r="BD173" s="356" t="s">
        <v>3167</v>
      </c>
      <c r="BE173" s="356" t="s">
        <v>3167</v>
      </c>
      <c r="BF173" s="356">
        <v>0</v>
      </c>
      <c r="BG173" s="356">
        <v>0</v>
      </c>
      <c r="BH173" s="356">
        <v>0</v>
      </c>
      <c r="BI173" s="356">
        <v>0</v>
      </c>
      <c r="BJ173" s="356">
        <v>0</v>
      </c>
      <c r="BK173" s="356">
        <v>0</v>
      </c>
      <c r="BL173" s="356">
        <v>0</v>
      </c>
      <c r="BM173" s="356">
        <v>0</v>
      </c>
      <c r="BN173" s="356">
        <v>0</v>
      </c>
      <c r="BO173" s="356">
        <v>0</v>
      </c>
      <c r="BP173" s="356">
        <v>0</v>
      </c>
      <c r="BQ173" s="356">
        <v>0</v>
      </c>
      <c r="BR173" s="356">
        <v>0</v>
      </c>
      <c r="BS173" s="115" t="s">
        <v>4057</v>
      </c>
      <c r="BT173" s="115"/>
    </row>
    <row r="174" spans="1:72" ht="15.75" customHeight="1">
      <c r="A174" s="127" t="s">
        <v>30</v>
      </c>
      <c r="B174" s="108" t="s">
        <v>1251</v>
      </c>
      <c r="C174" s="408" t="s">
        <v>1247</v>
      </c>
      <c r="D174" s="316">
        <v>2257037</v>
      </c>
      <c r="E174" s="310" t="s">
        <v>159</v>
      </c>
      <c r="F174" s="310" t="s">
        <v>32</v>
      </c>
      <c r="G174" s="310" t="s">
        <v>4525</v>
      </c>
      <c r="H174" s="310">
        <f>IFERROR(VLOOKUP(G174,'Cadastro de assessores'!A:B,2,FALSE),"Não Cadastrado")</f>
        <v>12330</v>
      </c>
      <c r="I174" s="310"/>
      <c r="J174" s="26" t="s">
        <v>4046</v>
      </c>
      <c r="K174" s="310" t="s">
        <v>170</v>
      </c>
      <c r="L174" s="442">
        <v>44684</v>
      </c>
      <c r="M174" s="442">
        <v>44706</v>
      </c>
      <c r="N174" s="309"/>
      <c r="O174" s="309" t="s">
        <v>4590</v>
      </c>
      <c r="P174" s="406">
        <v>2E-3</v>
      </c>
      <c r="Q174" s="176" t="s">
        <v>4578</v>
      </c>
      <c r="R174" s="436"/>
      <c r="S174" s="309"/>
      <c r="T174" s="309" t="s">
        <v>163</v>
      </c>
      <c r="U174" s="309" t="s">
        <v>4082</v>
      </c>
      <c r="V174" s="309" t="s">
        <v>32</v>
      </c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356"/>
      <c r="AL174" s="356"/>
      <c r="AM174" s="356"/>
      <c r="AN174" s="356"/>
      <c r="AO174" s="356"/>
      <c r="AP174" s="356"/>
      <c r="AQ174" s="356"/>
      <c r="AR174" s="356"/>
      <c r="AS174" s="356"/>
      <c r="AT174" s="356"/>
      <c r="AU174" s="356"/>
      <c r="AV174" s="356"/>
      <c r="AW174" s="356"/>
      <c r="AX174" s="356"/>
      <c r="AY174" s="356"/>
      <c r="AZ174" s="356"/>
      <c r="BA174" s="356"/>
      <c r="BB174" s="356"/>
      <c r="BC174" s="356"/>
      <c r="BD174" s="356"/>
      <c r="BE174" s="356">
        <v>698753.33</v>
      </c>
      <c r="BF174" s="356">
        <v>683511.94</v>
      </c>
      <c r="BG174" s="356">
        <v>709321.70059999998</v>
      </c>
      <c r="BH174" s="356">
        <v>712735.17</v>
      </c>
      <c r="BI174" s="356">
        <v>704511.09</v>
      </c>
      <c r="BJ174" s="356">
        <v>706575.9</v>
      </c>
      <c r="BK174" s="356">
        <v>711393.02</v>
      </c>
      <c r="BL174" s="356">
        <v>715043.89</v>
      </c>
      <c r="BM174" s="356">
        <v>714401.72</v>
      </c>
      <c r="BN174" s="356">
        <v>122819.33</v>
      </c>
      <c r="BO174" s="356">
        <v>0</v>
      </c>
      <c r="BP174" s="356">
        <v>0</v>
      </c>
      <c r="BQ174" s="356">
        <v>0</v>
      </c>
      <c r="BR174" s="356">
        <v>0</v>
      </c>
      <c r="BS174" s="115">
        <v>0</v>
      </c>
      <c r="BT174" s="115"/>
    </row>
    <row r="175" spans="1:72" ht="15.75" customHeight="1">
      <c r="A175" s="127" t="s">
        <v>30</v>
      </c>
      <c r="B175" s="108" t="s">
        <v>1251</v>
      </c>
      <c r="C175" s="408" t="s">
        <v>1247</v>
      </c>
      <c r="D175" s="316">
        <v>8588911</v>
      </c>
      <c r="E175" s="310" t="s">
        <v>159</v>
      </c>
      <c r="F175" s="310" t="s">
        <v>32</v>
      </c>
      <c r="G175" s="310" t="s">
        <v>4525</v>
      </c>
      <c r="H175" s="310">
        <f>IFERROR(VLOOKUP(G175,'Cadastro de assessores'!A:B,2,FALSE),"Não Cadastrado")</f>
        <v>12330</v>
      </c>
      <c r="I175" s="310"/>
      <c r="J175" s="26" t="s">
        <v>4046</v>
      </c>
      <c r="K175" s="310" t="s">
        <v>170</v>
      </c>
      <c r="L175" s="442">
        <v>44704</v>
      </c>
      <c r="M175" s="442">
        <v>44706</v>
      </c>
      <c r="N175" s="309"/>
      <c r="O175" s="309" t="s">
        <v>4064</v>
      </c>
      <c r="P175" s="406">
        <v>0.01</v>
      </c>
      <c r="Q175" s="439" t="s">
        <v>4591</v>
      </c>
      <c r="R175" s="436"/>
      <c r="S175" s="309" t="str">
        <f t="shared" ref="S175:S178" si="16">IF(BC175&lt;=0,"",IF(BC175&lt;=1000000,"Não Qualificado",IF(AND(BC175&gt;1000000,BC175&lt;=10000000),"Qualificado","Profissional")))</f>
        <v>Qualificado</v>
      </c>
      <c r="T175" s="309" t="s">
        <v>163</v>
      </c>
      <c r="U175" s="309" t="s">
        <v>4082</v>
      </c>
      <c r="V175" s="309" t="s">
        <v>32</v>
      </c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356"/>
      <c r="AL175" s="356"/>
      <c r="AM175" s="356"/>
      <c r="AN175" s="356"/>
      <c r="AO175" s="356"/>
      <c r="AP175" s="356"/>
      <c r="AQ175" s="356"/>
      <c r="AR175" s="356"/>
      <c r="AS175" s="356"/>
      <c r="AT175" s="356"/>
      <c r="AU175" s="356"/>
      <c r="AV175" s="356"/>
      <c r="AW175" s="356"/>
      <c r="AX175" s="356"/>
      <c r="AY175" s="356"/>
      <c r="AZ175" s="356"/>
      <c r="BA175" s="356"/>
      <c r="BB175" s="356"/>
      <c r="BC175" s="356">
        <v>1003742.99</v>
      </c>
      <c r="BD175" s="356">
        <v>302624.32</v>
      </c>
      <c r="BE175" s="356">
        <v>395735.65</v>
      </c>
      <c r="BF175" s="356">
        <v>428056.29</v>
      </c>
      <c r="BG175" s="356">
        <v>432493.21740000002</v>
      </c>
      <c r="BH175" s="356">
        <v>433636.9</v>
      </c>
      <c r="BI175" s="356">
        <v>342910.77</v>
      </c>
      <c r="BJ175" s="356">
        <v>353654.39</v>
      </c>
      <c r="BK175" s="356">
        <v>363575.74</v>
      </c>
      <c r="BL175" s="356">
        <v>372861.75</v>
      </c>
      <c r="BM175" s="356">
        <v>385543.29</v>
      </c>
      <c r="BN175" s="356">
        <v>0</v>
      </c>
      <c r="BO175" s="356">
        <v>0</v>
      </c>
      <c r="BP175" s="356">
        <v>0</v>
      </c>
      <c r="BQ175" s="356">
        <v>0</v>
      </c>
      <c r="BR175" s="356">
        <v>0</v>
      </c>
      <c r="BS175" s="115">
        <v>0</v>
      </c>
      <c r="BT175" s="115"/>
    </row>
    <row r="176" spans="1:72" ht="15.75" customHeight="1">
      <c r="A176" s="127" t="s">
        <v>30</v>
      </c>
      <c r="B176" s="108" t="s">
        <v>1255</v>
      </c>
      <c r="C176" s="460" t="s">
        <v>4592</v>
      </c>
      <c r="D176" s="441">
        <v>7393141</v>
      </c>
      <c r="E176" s="310" t="s">
        <v>18</v>
      </c>
      <c r="F176" s="310" t="s">
        <v>42</v>
      </c>
      <c r="G176" s="310" t="s">
        <v>90</v>
      </c>
      <c r="H176" s="310">
        <f>IFERROR(VLOOKUP(G176,'Cadastro de assessores'!A:B,2,FALSE),"Não Cadastrado")</f>
        <v>12331</v>
      </c>
      <c r="I176" s="310"/>
      <c r="J176" s="26" t="s">
        <v>4046</v>
      </c>
      <c r="K176" s="310" t="s">
        <v>170</v>
      </c>
      <c r="L176" s="442">
        <v>44607</v>
      </c>
      <c r="M176" s="442">
        <v>44606</v>
      </c>
      <c r="N176" s="309"/>
      <c r="O176" s="309" t="s">
        <v>4064</v>
      </c>
      <c r="P176" s="406">
        <v>1.2E-2</v>
      </c>
      <c r="Q176" s="439" t="s">
        <v>4343</v>
      </c>
      <c r="R176" s="436"/>
      <c r="S176" s="309" t="str">
        <f t="shared" si="16"/>
        <v>Não Qualificado</v>
      </c>
      <c r="T176" s="309" t="s">
        <v>207</v>
      </c>
      <c r="U176" s="309" t="s">
        <v>4100</v>
      </c>
      <c r="V176" s="309" t="s">
        <v>42</v>
      </c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356"/>
      <c r="AL176" s="356"/>
      <c r="AM176" s="356"/>
      <c r="AN176" s="356"/>
      <c r="AO176" s="356"/>
      <c r="AP176" s="356"/>
      <c r="AQ176" s="356"/>
      <c r="AR176" s="356"/>
      <c r="AS176" s="356"/>
      <c r="AT176" s="356"/>
      <c r="AU176" s="356"/>
      <c r="AV176" s="356"/>
      <c r="AW176" s="356"/>
      <c r="AX176" s="356"/>
      <c r="AY176" s="356"/>
      <c r="AZ176" s="356"/>
      <c r="BA176" s="356">
        <v>101037.98</v>
      </c>
      <c r="BB176" s="356">
        <v>103421.19</v>
      </c>
      <c r="BC176" s="356">
        <v>7585.18</v>
      </c>
      <c r="BD176" s="356">
        <v>103753.08</v>
      </c>
      <c r="BE176" s="356">
        <v>104674.41</v>
      </c>
      <c r="BF176" s="356">
        <v>105470.65</v>
      </c>
      <c r="BG176" s="356">
        <v>106174.1611</v>
      </c>
      <c r="BH176" s="356">
        <v>106774.37</v>
      </c>
      <c r="BI176" s="356">
        <v>107511.33</v>
      </c>
      <c r="BJ176" s="356">
        <v>168889.22</v>
      </c>
      <c r="BK176" s="356">
        <v>170322.58</v>
      </c>
      <c r="BL176" s="356">
        <v>5422.29</v>
      </c>
      <c r="BM176" s="356">
        <v>0</v>
      </c>
      <c r="BN176" s="356">
        <v>0</v>
      </c>
      <c r="BO176" s="356">
        <v>0</v>
      </c>
      <c r="BP176" s="356">
        <v>0</v>
      </c>
      <c r="BQ176" s="356">
        <v>0</v>
      </c>
      <c r="BR176" s="356">
        <v>0</v>
      </c>
      <c r="BS176" s="115">
        <v>0</v>
      </c>
      <c r="BT176" s="115"/>
    </row>
    <row r="177" spans="1:72" ht="15.75" customHeight="1">
      <c r="A177" s="127" t="s">
        <v>30</v>
      </c>
      <c r="B177" s="108" t="s">
        <v>4593</v>
      </c>
      <c r="C177" s="127" t="s">
        <v>4594</v>
      </c>
      <c r="D177" s="309">
        <v>4418403</v>
      </c>
      <c r="E177" s="309" t="s">
        <v>159</v>
      </c>
      <c r="F177" s="309" t="s">
        <v>32</v>
      </c>
      <c r="G177" s="309" t="s">
        <v>3887</v>
      </c>
      <c r="H177" s="309" t="str">
        <f>IFERROR(VLOOKUP(G177,'Cadastro de assessores'!A:B,2,FALSE),"Não Cadastrado")</f>
        <v>14574</v>
      </c>
      <c r="I177" s="309"/>
      <c r="J177" s="26" t="s">
        <v>161</v>
      </c>
      <c r="K177" s="309" t="s">
        <v>4052</v>
      </c>
      <c r="L177" s="405">
        <v>44075</v>
      </c>
      <c r="M177" s="405">
        <v>44075</v>
      </c>
      <c r="N177" s="405">
        <v>44650</v>
      </c>
      <c r="O177" s="309" t="s">
        <v>4053</v>
      </c>
      <c r="P177" s="406">
        <v>1.4999999999999999E-2</v>
      </c>
      <c r="Q177" s="439" t="s">
        <v>4595</v>
      </c>
      <c r="R177" s="436"/>
      <c r="S177" s="309" t="str">
        <f t="shared" si="16"/>
        <v/>
      </c>
      <c r="T177" s="309" t="s">
        <v>163</v>
      </c>
      <c r="U177" s="309" t="s">
        <v>4055</v>
      </c>
      <c r="V177" s="309" t="s">
        <v>32</v>
      </c>
      <c r="W177" s="437" t="s">
        <v>4056</v>
      </c>
      <c r="X177" s="437" t="s">
        <v>4056</v>
      </c>
      <c r="Y177" s="437" t="s">
        <v>4056</v>
      </c>
      <c r="Z177" s="437" t="s">
        <v>4056</v>
      </c>
      <c r="AA177" s="437" t="s">
        <v>4056</v>
      </c>
      <c r="AB177" s="437" t="s">
        <v>4056</v>
      </c>
      <c r="AC177" s="437" t="s">
        <v>4056</v>
      </c>
      <c r="AD177" s="437" t="s">
        <v>4056</v>
      </c>
      <c r="AE177" s="437" t="s">
        <v>4056</v>
      </c>
      <c r="AF177" s="437" t="s">
        <v>4056</v>
      </c>
      <c r="AG177" s="437" t="s">
        <v>4056</v>
      </c>
      <c r="AH177" s="437" t="s">
        <v>4596</v>
      </c>
      <c r="AI177" s="437" t="s">
        <v>4597</v>
      </c>
      <c r="AJ177" s="437" t="s">
        <v>4598</v>
      </c>
      <c r="AK177" s="356">
        <v>513022.22</v>
      </c>
      <c r="AL177" s="356">
        <v>508196.47</v>
      </c>
      <c r="AM177" s="356">
        <v>517530.25</v>
      </c>
      <c r="AN177" s="356">
        <v>516652.41</v>
      </c>
      <c r="AO177" s="356">
        <v>522095.51</v>
      </c>
      <c r="AP177" s="356">
        <v>523735.99</v>
      </c>
      <c r="AQ177" s="356">
        <v>521397.57</v>
      </c>
      <c r="AR177" s="356">
        <v>534858.62</v>
      </c>
      <c r="AS177" s="356">
        <v>530681.48</v>
      </c>
      <c r="AT177" s="356">
        <v>520101.3</v>
      </c>
      <c r="AU177" s="356">
        <v>517028.61</v>
      </c>
      <c r="AV177" s="356">
        <v>507901.9</v>
      </c>
      <c r="AW177" s="356">
        <v>487529.71</v>
      </c>
      <c r="AX177" s="356">
        <v>488751.87</v>
      </c>
      <c r="AY177" s="356">
        <v>495991.77</v>
      </c>
      <c r="AZ177" s="356">
        <v>510428.92</v>
      </c>
      <c r="BA177" s="356">
        <v>513869.33</v>
      </c>
      <c r="BB177" s="356">
        <v>0</v>
      </c>
      <c r="BC177" s="356"/>
      <c r="BD177" s="356" t="s">
        <v>3167</v>
      </c>
      <c r="BE177" s="356" t="s">
        <v>3167</v>
      </c>
      <c r="BF177" s="356">
        <v>0</v>
      </c>
      <c r="BG177" s="356">
        <v>0</v>
      </c>
      <c r="BH177" s="356">
        <v>0</v>
      </c>
      <c r="BI177" s="356">
        <v>0</v>
      </c>
      <c r="BJ177" s="356">
        <v>0</v>
      </c>
      <c r="BK177" s="356">
        <v>0</v>
      </c>
      <c r="BL177" s="356">
        <v>0</v>
      </c>
      <c r="BM177" s="356">
        <v>0</v>
      </c>
      <c r="BN177" s="356">
        <v>0</v>
      </c>
      <c r="BO177" s="356">
        <v>0</v>
      </c>
      <c r="BP177" s="356">
        <v>0</v>
      </c>
      <c r="BQ177" s="356">
        <v>0</v>
      </c>
      <c r="BR177" s="356">
        <v>0</v>
      </c>
      <c r="BS177" s="115" t="s">
        <v>4057</v>
      </c>
      <c r="BT177" s="115"/>
    </row>
    <row r="178" spans="1:72" ht="15.75" customHeight="1">
      <c r="A178" s="127" t="s">
        <v>30</v>
      </c>
      <c r="B178" s="108" t="s">
        <v>4599</v>
      </c>
      <c r="C178" s="408" t="s">
        <v>4600</v>
      </c>
      <c r="D178" s="451">
        <v>7970402</v>
      </c>
      <c r="E178" s="309" t="s">
        <v>18</v>
      </c>
      <c r="F178" s="309" t="s">
        <v>32</v>
      </c>
      <c r="G178" s="309" t="s">
        <v>4601</v>
      </c>
      <c r="H178" s="309" t="str">
        <f>IFERROR(VLOOKUP(G178,'Cadastro de assessores'!A:B,2,FALSE),"Não Cadastrado")</f>
        <v>16130</v>
      </c>
      <c r="I178" s="309"/>
      <c r="J178" s="26" t="s">
        <v>161</v>
      </c>
      <c r="K178" s="309" t="s">
        <v>4052</v>
      </c>
      <c r="L178" s="405">
        <v>44623</v>
      </c>
      <c r="M178" s="405">
        <v>44623</v>
      </c>
      <c r="N178" s="409">
        <v>44763</v>
      </c>
      <c r="O178" s="316" t="s">
        <v>4061</v>
      </c>
      <c r="P178" s="406">
        <v>7.0000000000000001E-3</v>
      </c>
      <c r="Q178" s="439" t="s">
        <v>4602</v>
      </c>
      <c r="R178" s="436"/>
      <c r="S178" s="309" t="str">
        <f t="shared" si="16"/>
        <v>Não Qualificado</v>
      </c>
      <c r="T178" s="309" t="s">
        <v>163</v>
      </c>
      <c r="U178" s="309" t="s">
        <v>4091</v>
      </c>
      <c r="V178" s="309" t="s">
        <v>32</v>
      </c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356"/>
      <c r="AL178" s="356"/>
      <c r="AM178" s="356"/>
      <c r="AN178" s="356"/>
      <c r="AO178" s="356"/>
      <c r="AP178" s="356"/>
      <c r="AQ178" s="356"/>
      <c r="AR178" s="356"/>
      <c r="AS178" s="356"/>
      <c r="AT178" s="356"/>
      <c r="AU178" s="356"/>
      <c r="AV178" s="356"/>
      <c r="AW178" s="356"/>
      <c r="AX178" s="356"/>
      <c r="AY178" s="356"/>
      <c r="AZ178" s="356"/>
      <c r="BA178" s="356"/>
      <c r="BB178" s="356">
        <v>56466.82</v>
      </c>
      <c r="BC178" s="356">
        <v>64112.17</v>
      </c>
      <c r="BD178" s="356">
        <v>80910.990000000005</v>
      </c>
      <c r="BE178" s="356">
        <v>81614.17</v>
      </c>
      <c r="BF178" s="356">
        <v>0</v>
      </c>
      <c r="BG178" s="356">
        <v>0</v>
      </c>
      <c r="BH178" s="356">
        <v>0</v>
      </c>
      <c r="BI178" s="356">
        <v>0</v>
      </c>
      <c r="BJ178" s="356">
        <v>0</v>
      </c>
      <c r="BK178" s="356">
        <v>0</v>
      </c>
      <c r="BL178" s="356">
        <v>0</v>
      </c>
      <c r="BM178" s="356">
        <v>0</v>
      </c>
      <c r="BN178" s="356">
        <v>0</v>
      </c>
      <c r="BO178" s="356">
        <v>0</v>
      </c>
      <c r="BP178" s="356">
        <v>0</v>
      </c>
      <c r="BQ178" s="356">
        <v>0</v>
      </c>
      <c r="BR178" s="356">
        <v>0</v>
      </c>
      <c r="BS178" s="115" t="s">
        <v>4057</v>
      </c>
      <c r="BT178" s="115"/>
    </row>
    <row r="179" spans="1:72" ht="15.75" customHeight="1">
      <c r="A179" s="127" t="s">
        <v>30</v>
      </c>
      <c r="B179" s="108" t="s">
        <v>3385</v>
      </c>
      <c r="C179" s="408" t="s">
        <v>4603</v>
      </c>
      <c r="D179" s="316">
        <v>522975</v>
      </c>
      <c r="E179" s="310" t="s">
        <v>18</v>
      </c>
      <c r="F179" s="310" t="s">
        <v>32</v>
      </c>
      <c r="G179" s="316" t="s">
        <v>3190</v>
      </c>
      <c r="H179" s="309" t="str">
        <f>IFERROR(VLOOKUP(G179,'Cadastro de assessores'!A:B,2,FALSE),"Não Cadastrado")</f>
        <v>18836</v>
      </c>
      <c r="I179" s="310"/>
      <c r="J179" s="26" t="s">
        <v>4046</v>
      </c>
      <c r="K179" s="310"/>
      <c r="L179" s="442"/>
      <c r="M179" s="442"/>
      <c r="N179" s="316"/>
      <c r="O179" s="316" t="s">
        <v>4061</v>
      </c>
      <c r="P179" s="406">
        <v>0.01</v>
      </c>
      <c r="Q179" s="439"/>
      <c r="R179" s="436"/>
      <c r="S179" s="309"/>
      <c r="T179" s="309"/>
      <c r="U179" s="309"/>
      <c r="V179" s="309" t="s">
        <v>970</v>
      </c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356"/>
      <c r="AL179" s="356"/>
      <c r="AM179" s="356"/>
      <c r="AN179" s="356"/>
      <c r="AO179" s="356"/>
      <c r="AP179" s="356"/>
      <c r="AQ179" s="356"/>
      <c r="AR179" s="356"/>
      <c r="AS179" s="356"/>
      <c r="AT179" s="356"/>
      <c r="AU179" s="356"/>
      <c r="AV179" s="356"/>
      <c r="AW179" s="356"/>
      <c r="AX179" s="356"/>
      <c r="AY179" s="356"/>
      <c r="AZ179" s="356"/>
      <c r="BA179" s="356"/>
      <c r="BB179" s="356"/>
      <c r="BC179" s="356"/>
      <c r="BD179" s="356"/>
      <c r="BE179" s="356"/>
      <c r="BF179" s="356"/>
      <c r="BG179" s="356"/>
      <c r="BH179" s="356"/>
      <c r="BI179" s="356">
        <v>57816.56</v>
      </c>
      <c r="BJ179" s="356">
        <v>58584.45</v>
      </c>
      <c r="BK179" s="356">
        <v>59243.98</v>
      </c>
      <c r="BL179" s="356">
        <v>91314.57</v>
      </c>
      <c r="BM179" s="356">
        <v>100230.19</v>
      </c>
      <c r="BN179" s="356">
        <v>80.7</v>
      </c>
      <c r="BO179" s="356">
        <v>81.45</v>
      </c>
      <c r="BP179" s="356">
        <v>200.07</v>
      </c>
      <c r="BQ179" s="356">
        <v>394.74</v>
      </c>
      <c r="BR179" s="356">
        <v>480.85</v>
      </c>
      <c r="BS179" s="115">
        <v>388.47</v>
      </c>
      <c r="BT179" s="115"/>
    </row>
    <row r="180" spans="1:72" ht="15.75" customHeight="1">
      <c r="A180" s="127" t="s">
        <v>30</v>
      </c>
      <c r="B180" s="108" t="s">
        <v>4604</v>
      </c>
      <c r="C180" s="408" t="s">
        <v>4605</v>
      </c>
      <c r="D180" s="316">
        <v>3581528</v>
      </c>
      <c r="E180" s="310" t="s">
        <v>159</v>
      </c>
      <c r="F180" s="310" t="s">
        <v>32</v>
      </c>
      <c r="G180" s="316" t="s">
        <v>3035</v>
      </c>
      <c r="H180" s="310">
        <f>IFERROR(VLOOKUP(G180,'Cadastro de assessores'!A:B,2,FALSE),"Não Cadastrado")</f>
        <v>12347</v>
      </c>
      <c r="I180" s="310"/>
      <c r="J180" s="26" t="s">
        <v>170</v>
      </c>
      <c r="K180" s="310" t="s">
        <v>170</v>
      </c>
      <c r="L180" s="442">
        <v>44693</v>
      </c>
      <c r="M180" s="442">
        <v>44693</v>
      </c>
      <c r="N180" s="316"/>
      <c r="O180" s="316" t="s">
        <v>4064</v>
      </c>
      <c r="P180" s="406">
        <v>1.2E-2</v>
      </c>
      <c r="Q180" s="439"/>
      <c r="R180" s="436"/>
      <c r="S180" s="309" t="str">
        <f>IF(BC180&lt;=0,"",IF(BC180&lt;=1000000,"Não Qualificado",IF(AND(BC180&gt;1000000,BC180&lt;=10000000),"Qualificado","Profissional")))</f>
        <v>Não Qualificado</v>
      </c>
      <c r="T180" s="309" t="s">
        <v>163</v>
      </c>
      <c r="U180" s="309" t="s">
        <v>4055</v>
      </c>
      <c r="V180" s="309" t="s">
        <v>32</v>
      </c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56"/>
      <c r="BC180" s="356">
        <v>269622.01</v>
      </c>
      <c r="BD180" s="356">
        <v>425173.48</v>
      </c>
      <c r="BE180" s="356">
        <v>295581.08</v>
      </c>
      <c r="BF180" s="356">
        <v>300602.63</v>
      </c>
      <c r="BG180" s="356">
        <v>302247.98930000002</v>
      </c>
      <c r="BH180" s="356">
        <v>304149.59000000003</v>
      </c>
      <c r="BI180" s="356">
        <v>313515.83</v>
      </c>
      <c r="BJ180" s="356">
        <v>313484.7</v>
      </c>
      <c r="BK180" s="356">
        <v>315863.65000000002</v>
      </c>
      <c r="BL180" s="356">
        <v>318816.53999999998</v>
      </c>
      <c r="BM180" s="356">
        <v>320997.93</v>
      </c>
      <c r="BN180" s="356">
        <v>323894.49</v>
      </c>
      <c r="BO180" s="356">
        <v>326638.67</v>
      </c>
      <c r="BP180" s="356">
        <v>329409.87</v>
      </c>
      <c r="BQ180" s="356">
        <v>330460.53999999998</v>
      </c>
      <c r="BR180" s="356">
        <v>333003.86</v>
      </c>
      <c r="BS180" s="115">
        <v>0</v>
      </c>
      <c r="BT180" s="115"/>
    </row>
    <row r="181" spans="1:72" ht="15.75" customHeight="1">
      <c r="A181" s="127" t="s">
        <v>30</v>
      </c>
      <c r="B181" s="108" t="s">
        <v>3391</v>
      </c>
      <c r="C181" s="408" t="s">
        <v>3389</v>
      </c>
      <c r="D181" s="316">
        <v>4001766</v>
      </c>
      <c r="E181" s="310" t="s">
        <v>18</v>
      </c>
      <c r="F181" s="310" t="s">
        <v>32</v>
      </c>
      <c r="G181" s="316" t="s">
        <v>3390</v>
      </c>
      <c r="H181" s="310" t="str">
        <f>IFERROR(VLOOKUP(G181,'Cadastro de assessores'!A:B,2,FALSE),"Não Cadastrado")</f>
        <v>13444</v>
      </c>
      <c r="I181" s="310"/>
      <c r="J181" s="26" t="s">
        <v>4046</v>
      </c>
      <c r="K181" s="310" t="s">
        <v>170</v>
      </c>
      <c r="L181" s="442">
        <v>44747</v>
      </c>
      <c r="M181" s="442">
        <v>44747</v>
      </c>
      <c r="N181" s="316"/>
      <c r="O181" s="316" t="s">
        <v>4064</v>
      </c>
      <c r="P181" s="406">
        <v>1.2E-2</v>
      </c>
      <c r="Q181" s="176" t="s">
        <v>4606</v>
      </c>
      <c r="R181" s="436"/>
      <c r="S181" s="309"/>
      <c r="T181" s="309" t="s">
        <v>163</v>
      </c>
      <c r="U181" s="309" t="s">
        <v>4607</v>
      </c>
      <c r="V181" s="309" t="s">
        <v>230</v>
      </c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356"/>
      <c r="AL181" s="356"/>
      <c r="AM181" s="356"/>
      <c r="AN181" s="356"/>
      <c r="AO181" s="356"/>
      <c r="AP181" s="356"/>
      <c r="AQ181" s="356"/>
      <c r="AR181" s="356"/>
      <c r="AS181" s="356"/>
      <c r="AT181" s="356"/>
      <c r="AU181" s="356"/>
      <c r="AV181" s="356"/>
      <c r="AW181" s="356"/>
      <c r="AX181" s="356"/>
      <c r="AY181" s="356"/>
      <c r="AZ181" s="356"/>
      <c r="BA181" s="356"/>
      <c r="BB181" s="356"/>
      <c r="BC181" s="356"/>
      <c r="BD181" s="356"/>
      <c r="BE181" s="356" t="s">
        <v>3167</v>
      </c>
      <c r="BF181" s="356">
        <v>103418.85</v>
      </c>
      <c r="BG181" s="356">
        <v>108786.126</v>
      </c>
      <c r="BH181" s="356">
        <v>165889.68</v>
      </c>
      <c r="BI181" s="356">
        <v>171230.72</v>
      </c>
      <c r="BJ181" s="356">
        <v>155827.82999999999</v>
      </c>
      <c r="BK181" s="356">
        <v>136694.07999999999</v>
      </c>
      <c r="BL181" s="356">
        <v>128081.83</v>
      </c>
      <c r="BM181" s="356">
        <v>111338.1</v>
      </c>
      <c r="BN181" s="356">
        <v>7.63</v>
      </c>
      <c r="BO181" s="356">
        <v>7.63</v>
      </c>
      <c r="BP181" s="356">
        <v>7.63</v>
      </c>
      <c r="BQ181" s="356">
        <v>7.63</v>
      </c>
      <c r="BR181" s="356">
        <v>7.63</v>
      </c>
      <c r="BS181" s="115">
        <v>7.63</v>
      </c>
      <c r="BT181" s="115"/>
    </row>
    <row r="182" spans="1:72" ht="15.75" customHeight="1">
      <c r="A182" s="127" t="s">
        <v>30</v>
      </c>
      <c r="B182" s="108" t="s">
        <v>4608</v>
      </c>
      <c r="C182" s="408" t="s">
        <v>4609</v>
      </c>
      <c r="D182" s="316">
        <v>2651260</v>
      </c>
      <c r="E182" s="309" t="s">
        <v>18</v>
      </c>
      <c r="F182" s="309" t="s">
        <v>32</v>
      </c>
      <c r="G182" s="309" t="s">
        <v>3936</v>
      </c>
      <c r="H182" s="309" t="str">
        <f>IFERROR(VLOOKUP(G182,'Cadastro de assessores'!A:B,2,FALSE),"Não Cadastrado")</f>
        <v>18266</v>
      </c>
      <c r="I182" s="309"/>
      <c r="J182" s="26" t="s">
        <v>161</v>
      </c>
      <c r="K182" s="309" t="s">
        <v>4052</v>
      </c>
      <c r="L182" s="309" t="s">
        <v>3378</v>
      </c>
      <c r="M182" s="309" t="s">
        <v>3378</v>
      </c>
      <c r="N182" s="405">
        <v>44459</v>
      </c>
      <c r="O182" s="309" t="s">
        <v>4068</v>
      </c>
      <c r="P182" s="406">
        <v>2.5000000000000001E-2</v>
      </c>
      <c r="Q182" s="439" t="s">
        <v>4610</v>
      </c>
      <c r="R182" s="436"/>
      <c r="S182" s="309" t="str">
        <f>IF(BC182&lt;=0,"",IF(BC182&lt;=1000000,"Não Qualificado",IF(AND(BC182&gt;1000000,BC182&lt;=10000000),"Qualificado","Profissional")))</f>
        <v>Não Qualificado</v>
      </c>
      <c r="T182" s="309" t="s">
        <v>163</v>
      </c>
      <c r="U182" s="316" t="s">
        <v>4308</v>
      </c>
      <c r="V182" s="316" t="s">
        <v>970</v>
      </c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56"/>
      <c r="AL182" s="356"/>
      <c r="AM182" s="356"/>
      <c r="AN182" s="356"/>
      <c r="AO182" s="356"/>
      <c r="AP182" s="356"/>
      <c r="AQ182" s="367"/>
      <c r="AR182" s="357">
        <v>104420.51</v>
      </c>
      <c r="AS182" s="356">
        <v>101510.67</v>
      </c>
      <c r="AT182" s="356">
        <v>99241.38</v>
      </c>
      <c r="AU182" s="356">
        <v>95161.41</v>
      </c>
      <c r="AV182" s="356"/>
      <c r="AW182" s="356"/>
      <c r="AX182" s="356"/>
      <c r="AY182" s="356"/>
      <c r="AZ182" s="356"/>
      <c r="BA182" s="356">
        <v>0</v>
      </c>
      <c r="BB182" s="356">
        <v>0</v>
      </c>
      <c r="BC182" s="356">
        <v>88166.66</v>
      </c>
      <c r="BD182" s="356" t="s">
        <v>3167</v>
      </c>
      <c r="BE182" s="356" t="s">
        <v>3167</v>
      </c>
      <c r="BF182" s="356">
        <v>0</v>
      </c>
      <c r="BG182" s="356">
        <v>0</v>
      </c>
      <c r="BH182" s="356">
        <v>0</v>
      </c>
      <c r="BI182" s="356">
        <v>0</v>
      </c>
      <c r="BJ182" s="356">
        <v>0</v>
      </c>
      <c r="BK182" s="356">
        <v>0</v>
      </c>
      <c r="BL182" s="356">
        <v>0</v>
      </c>
      <c r="BM182" s="356">
        <v>0</v>
      </c>
      <c r="BN182" s="356">
        <v>0</v>
      </c>
      <c r="BO182" s="356">
        <v>0</v>
      </c>
      <c r="BP182" s="356">
        <v>0</v>
      </c>
      <c r="BQ182" s="356">
        <v>0</v>
      </c>
      <c r="BR182" s="356">
        <v>0</v>
      </c>
      <c r="BS182" s="115" t="s">
        <v>4057</v>
      </c>
      <c r="BT182" s="115"/>
    </row>
    <row r="183" spans="1:72" ht="15.75" customHeight="1">
      <c r="A183" s="127" t="s">
        <v>30</v>
      </c>
      <c r="B183" s="108" t="s">
        <v>3313</v>
      </c>
      <c r="C183" s="408" t="s">
        <v>4611</v>
      </c>
      <c r="D183" s="316">
        <v>3716665</v>
      </c>
      <c r="E183" s="310" t="s">
        <v>159</v>
      </c>
      <c r="F183" s="310" t="s">
        <v>32</v>
      </c>
      <c r="G183" s="316" t="s">
        <v>175</v>
      </c>
      <c r="H183" s="310" t="str">
        <f>IFERROR(VLOOKUP(G183,'Cadastro de assessores'!A:B,2,FALSE),"Não Cadastrado")</f>
        <v>17896</v>
      </c>
      <c r="I183" s="310"/>
      <c r="J183" s="26" t="s">
        <v>4046</v>
      </c>
      <c r="K183" s="309" t="s">
        <v>3378</v>
      </c>
      <c r="L183" s="309" t="s">
        <v>3378</v>
      </c>
      <c r="M183" s="455" t="s">
        <v>4612</v>
      </c>
      <c r="N183" s="316"/>
      <c r="O183" s="316" t="s">
        <v>4064</v>
      </c>
      <c r="P183" s="406">
        <v>1.2E-2</v>
      </c>
      <c r="Q183" s="439"/>
      <c r="R183" s="436"/>
      <c r="S183" s="309"/>
      <c r="T183" s="309" t="s">
        <v>207</v>
      </c>
      <c r="U183" s="309"/>
      <c r="V183" s="309" t="s">
        <v>32</v>
      </c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356"/>
      <c r="AL183" s="356"/>
      <c r="AM183" s="356"/>
      <c r="AN183" s="356"/>
      <c r="AO183" s="356"/>
      <c r="AP183" s="356"/>
      <c r="AQ183" s="356"/>
      <c r="AR183" s="356"/>
      <c r="AS183" s="356"/>
      <c r="AT183" s="356"/>
      <c r="AU183" s="356"/>
      <c r="AV183" s="356"/>
      <c r="AW183" s="356"/>
      <c r="AX183" s="356"/>
      <c r="AY183" s="356"/>
      <c r="AZ183" s="356"/>
      <c r="BA183" s="356"/>
      <c r="BB183" s="356"/>
      <c r="BC183" s="356"/>
      <c r="BD183" s="356" t="s">
        <v>3167</v>
      </c>
      <c r="BE183" s="356" t="s">
        <v>3167</v>
      </c>
      <c r="BF183" s="356">
        <v>0</v>
      </c>
      <c r="BG183" s="356">
        <v>0</v>
      </c>
      <c r="BH183" s="356">
        <v>0</v>
      </c>
      <c r="BI183" s="356">
        <v>0</v>
      </c>
      <c r="BJ183" s="356">
        <v>0</v>
      </c>
      <c r="BK183" s="356">
        <v>0</v>
      </c>
      <c r="BL183" s="356">
        <v>0</v>
      </c>
      <c r="BM183" s="356">
        <v>0</v>
      </c>
      <c r="BN183" s="356">
        <v>0</v>
      </c>
      <c r="BO183" s="356">
        <v>0</v>
      </c>
      <c r="BP183" s="356">
        <v>0</v>
      </c>
      <c r="BQ183" s="356">
        <v>0</v>
      </c>
      <c r="BR183" s="356">
        <v>0</v>
      </c>
      <c r="BS183" s="115" t="s">
        <v>4057</v>
      </c>
      <c r="BT183" s="115"/>
    </row>
    <row r="184" spans="1:72" ht="15.75" customHeight="1">
      <c r="A184" s="127" t="s">
        <v>30</v>
      </c>
      <c r="B184" s="108" t="s">
        <v>1291</v>
      </c>
      <c r="C184" s="408" t="s">
        <v>4613</v>
      </c>
      <c r="D184" s="316">
        <v>8461167</v>
      </c>
      <c r="E184" s="310" t="s">
        <v>18</v>
      </c>
      <c r="F184" s="310" t="s">
        <v>42</v>
      </c>
      <c r="G184" s="316" t="s">
        <v>4242</v>
      </c>
      <c r="H184" s="310">
        <f>IFERROR(VLOOKUP(G184,'Cadastro de assessores'!A:B,2,FALSE),"Não Cadastrado")</f>
        <v>12351</v>
      </c>
      <c r="I184" s="310"/>
      <c r="J184" s="26" t="s">
        <v>4046</v>
      </c>
      <c r="K184" s="310" t="s">
        <v>170</v>
      </c>
      <c r="L184" s="435">
        <v>44690</v>
      </c>
      <c r="M184" s="435">
        <v>44694</v>
      </c>
      <c r="N184" s="316"/>
      <c r="O184" s="316" t="s">
        <v>4064</v>
      </c>
      <c r="P184" s="406">
        <v>1.2E-2</v>
      </c>
      <c r="Q184" s="439"/>
      <c r="R184" s="436"/>
      <c r="S184" s="309" t="str">
        <f t="shared" ref="S184:S188" si="17">IF(BC184&lt;=0,"",IF(BC184&lt;=1000000,"Não Qualificado",IF(AND(BC184&gt;1000000,BC184&lt;=10000000),"Qualificado","Profissional")))</f>
        <v>Não Qualificado</v>
      </c>
      <c r="T184" s="309" t="s">
        <v>163</v>
      </c>
      <c r="U184" s="309" t="s">
        <v>4100</v>
      </c>
      <c r="V184" s="309" t="s">
        <v>42</v>
      </c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356"/>
      <c r="AL184" s="356"/>
      <c r="AM184" s="356"/>
      <c r="AN184" s="356"/>
      <c r="AO184" s="356"/>
      <c r="AP184" s="356"/>
      <c r="AQ184" s="356"/>
      <c r="AR184" s="356"/>
      <c r="AS184" s="356"/>
      <c r="AT184" s="356"/>
      <c r="AU184" s="356"/>
      <c r="AV184" s="356"/>
      <c r="AW184" s="356"/>
      <c r="AX184" s="356"/>
      <c r="AY184" s="356"/>
      <c r="AZ184" s="356"/>
      <c r="BA184" s="356"/>
      <c r="BB184" s="356"/>
      <c r="BC184" s="356">
        <v>36058.300000000003</v>
      </c>
      <c r="BD184" s="356">
        <v>40142.11</v>
      </c>
      <c r="BE184" s="356">
        <v>40154.21</v>
      </c>
      <c r="BF184" s="356">
        <v>40646.33</v>
      </c>
      <c r="BG184" s="356">
        <v>40906.905070000001</v>
      </c>
      <c r="BH184" s="356">
        <v>41248.5</v>
      </c>
      <c r="BI184" s="356">
        <v>42112.480000000003</v>
      </c>
      <c r="BJ184" s="356">
        <v>42091.07</v>
      </c>
      <c r="BK184" s="356">
        <v>42447.95</v>
      </c>
      <c r="BL184" s="356">
        <v>42877.01</v>
      </c>
      <c r="BM184" s="356">
        <v>21306.22</v>
      </c>
      <c r="BN184" s="356">
        <v>1.83</v>
      </c>
      <c r="BO184" s="356">
        <v>17.72</v>
      </c>
      <c r="BP184" s="356">
        <v>17.72</v>
      </c>
      <c r="BQ184" s="356">
        <v>17.72</v>
      </c>
      <c r="BR184" s="356">
        <v>0.72</v>
      </c>
      <c r="BS184" s="115">
        <v>0</v>
      </c>
      <c r="BT184" s="115"/>
    </row>
    <row r="185" spans="1:72" ht="15.75" customHeight="1">
      <c r="A185" s="127" t="s">
        <v>30</v>
      </c>
      <c r="B185" s="108" t="s">
        <v>4614</v>
      </c>
      <c r="C185" s="127" t="s">
        <v>4615</v>
      </c>
      <c r="D185" s="309">
        <v>4696470</v>
      </c>
      <c r="E185" s="310" t="s">
        <v>159</v>
      </c>
      <c r="F185" s="310" t="s">
        <v>32</v>
      </c>
      <c r="G185" s="310" t="s">
        <v>1841</v>
      </c>
      <c r="H185" s="310" t="str">
        <f>IFERROR(VLOOKUP(G185,'Cadastro de assessores'!A:B,2,FALSE),"Não Cadastrado")</f>
        <v>17243</v>
      </c>
      <c r="I185" s="310"/>
      <c r="J185" s="26" t="s">
        <v>4046</v>
      </c>
      <c r="K185" s="309" t="s">
        <v>179</v>
      </c>
      <c r="L185" s="435">
        <v>44193</v>
      </c>
      <c r="M185" s="435">
        <v>44195</v>
      </c>
      <c r="N185" s="309"/>
      <c r="O185" s="309" t="s">
        <v>4064</v>
      </c>
      <c r="P185" s="406">
        <v>1.2E-2</v>
      </c>
      <c r="Q185" s="439"/>
      <c r="R185" s="436"/>
      <c r="S185" s="309" t="str">
        <f t="shared" si="17"/>
        <v>Não Qualificado</v>
      </c>
      <c r="T185" s="309" t="s">
        <v>163</v>
      </c>
      <c r="U185" s="309" t="s">
        <v>4055</v>
      </c>
      <c r="V185" s="309" t="s">
        <v>32</v>
      </c>
      <c r="W185" s="437" t="s">
        <v>4056</v>
      </c>
      <c r="X185" s="437" t="s">
        <v>4056</v>
      </c>
      <c r="Y185" s="437" t="s">
        <v>4056</v>
      </c>
      <c r="Z185" s="437" t="s">
        <v>4056</v>
      </c>
      <c r="AA185" s="437" t="s">
        <v>4056</v>
      </c>
      <c r="AB185" s="437" t="s">
        <v>4056</v>
      </c>
      <c r="AC185" s="437" t="s">
        <v>4056</v>
      </c>
      <c r="AD185" s="437" t="s">
        <v>4056</v>
      </c>
      <c r="AE185" s="437" t="s">
        <v>4056</v>
      </c>
      <c r="AF185" s="437" t="s">
        <v>4056</v>
      </c>
      <c r="AG185" s="437" t="s">
        <v>4056</v>
      </c>
      <c r="AH185" s="437" t="s">
        <v>4056</v>
      </c>
      <c r="AI185" s="437" t="s">
        <v>4056</v>
      </c>
      <c r="AJ185" s="437" t="s">
        <v>4056</v>
      </c>
      <c r="AK185" s="356">
        <v>330663.71000000002</v>
      </c>
      <c r="AL185" s="356">
        <v>327919.39</v>
      </c>
      <c r="AM185" s="356">
        <v>324320.46999999997</v>
      </c>
      <c r="AN185" s="356">
        <v>324101.44</v>
      </c>
      <c r="AO185" s="356">
        <v>328583.39</v>
      </c>
      <c r="AP185" s="356">
        <v>104.99</v>
      </c>
      <c r="AQ185" s="356">
        <v>104.99</v>
      </c>
      <c r="AR185" s="356">
        <v>105</v>
      </c>
      <c r="AS185" s="356">
        <v>107.77</v>
      </c>
      <c r="AT185" s="356">
        <v>107.55</v>
      </c>
      <c r="AU185" s="356">
        <v>107.33</v>
      </c>
      <c r="AV185" s="356">
        <v>56.06</v>
      </c>
      <c r="AW185" s="356">
        <v>106.92</v>
      </c>
      <c r="AX185" s="356">
        <v>106.72</v>
      </c>
      <c r="AY185" s="356">
        <v>50.62</v>
      </c>
      <c r="AZ185" s="356">
        <v>50.62</v>
      </c>
      <c r="BA185" s="356">
        <v>50.62</v>
      </c>
      <c r="BB185" s="356">
        <v>50.62</v>
      </c>
      <c r="BC185" s="356">
        <v>90375.06</v>
      </c>
      <c r="BD185" s="356">
        <v>51.81</v>
      </c>
      <c r="BE185" s="356">
        <v>51.81</v>
      </c>
      <c r="BF185" s="356">
        <v>51.82</v>
      </c>
      <c r="BG185" s="356">
        <v>51.82</v>
      </c>
      <c r="BH185" s="356">
        <v>51.82</v>
      </c>
      <c r="BI185" s="356">
        <v>51.82</v>
      </c>
      <c r="BJ185" s="356">
        <v>51.82</v>
      </c>
      <c r="BK185" s="356">
        <v>51.82</v>
      </c>
      <c r="BL185" s="356">
        <v>51.82</v>
      </c>
      <c r="BM185" s="356">
        <v>51.82</v>
      </c>
      <c r="BN185" s="356">
        <v>51.82</v>
      </c>
      <c r="BO185" s="356">
        <v>51.82</v>
      </c>
      <c r="BP185" s="356">
        <v>51.82</v>
      </c>
      <c r="BQ185" s="356">
        <v>51.82</v>
      </c>
      <c r="BR185" s="356">
        <v>51.82</v>
      </c>
      <c r="BS185" s="115">
        <v>0</v>
      </c>
      <c r="BT185" s="115"/>
    </row>
    <row r="186" spans="1:72" ht="15.75" customHeight="1">
      <c r="A186" s="127" t="s">
        <v>30</v>
      </c>
      <c r="B186" s="108" t="s">
        <v>4616</v>
      </c>
      <c r="C186" s="408" t="s">
        <v>4617</v>
      </c>
      <c r="D186" s="316">
        <v>4929433</v>
      </c>
      <c r="E186" s="310" t="s">
        <v>18</v>
      </c>
      <c r="F186" s="310" t="s">
        <v>32</v>
      </c>
      <c r="G186" s="310" t="s">
        <v>4618</v>
      </c>
      <c r="H186" s="310" t="str">
        <f>IFERROR(VLOOKUP(G186,'Cadastro de assessores'!A:B,2,FALSE),"Não Cadastrado")</f>
        <v>1633</v>
      </c>
      <c r="I186" s="310"/>
      <c r="J186" s="26" t="s">
        <v>4046</v>
      </c>
      <c r="K186" s="309" t="s">
        <v>3378</v>
      </c>
      <c r="L186" s="309" t="s">
        <v>3378</v>
      </c>
      <c r="M186" s="455" t="s">
        <v>3891</v>
      </c>
      <c r="N186" s="316"/>
      <c r="O186" s="316" t="s">
        <v>4101</v>
      </c>
      <c r="P186" s="406">
        <v>8.0000000000000002E-3</v>
      </c>
      <c r="Q186" s="176"/>
      <c r="R186" s="436"/>
      <c r="S186" s="309" t="str">
        <f t="shared" si="17"/>
        <v>Não Qualificado</v>
      </c>
      <c r="T186" s="309" t="s">
        <v>163</v>
      </c>
      <c r="U186" s="309" t="s">
        <v>4055</v>
      </c>
      <c r="V186" s="309" t="s">
        <v>32</v>
      </c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  <c r="AG186" s="367"/>
      <c r="AH186" s="367"/>
      <c r="AI186" s="367"/>
      <c r="AJ186" s="367"/>
      <c r="AK186" s="356"/>
      <c r="AL186" s="356"/>
      <c r="AM186" s="356"/>
      <c r="AN186" s="356"/>
      <c r="AO186" s="356"/>
      <c r="AP186" s="356"/>
      <c r="AQ186" s="367"/>
      <c r="AR186" s="357"/>
      <c r="AS186" s="356"/>
      <c r="AT186" s="356"/>
      <c r="AU186" s="356"/>
      <c r="AV186" s="356"/>
      <c r="AW186" s="356"/>
      <c r="AX186" s="356"/>
      <c r="AY186" s="356"/>
      <c r="AZ186" s="356"/>
      <c r="BA186" s="356">
        <v>0</v>
      </c>
      <c r="BB186" s="356">
        <v>0</v>
      </c>
      <c r="BC186" s="356">
        <v>96206.97</v>
      </c>
      <c r="BD186" s="356" t="s">
        <v>3167</v>
      </c>
      <c r="BE186" s="356" t="s">
        <v>3167</v>
      </c>
      <c r="BF186" s="356">
        <v>0</v>
      </c>
      <c r="BG186" s="356">
        <v>0</v>
      </c>
      <c r="BH186" s="356">
        <v>0</v>
      </c>
      <c r="BI186" s="356">
        <v>0</v>
      </c>
      <c r="BJ186" s="356">
        <v>0</v>
      </c>
      <c r="BK186" s="356">
        <v>0</v>
      </c>
      <c r="BL186" s="356">
        <v>0</v>
      </c>
      <c r="BM186" s="356">
        <v>0</v>
      </c>
      <c r="BN186" s="356">
        <v>0</v>
      </c>
      <c r="BO186" s="356">
        <v>0</v>
      </c>
      <c r="BP186" s="356">
        <v>0</v>
      </c>
      <c r="BQ186" s="356">
        <v>0</v>
      </c>
      <c r="BR186" s="356">
        <v>0</v>
      </c>
      <c r="BS186" s="115">
        <v>0</v>
      </c>
      <c r="BT186" s="115"/>
    </row>
    <row r="187" spans="1:72" ht="15.75" customHeight="1">
      <c r="A187" s="127" t="s">
        <v>30</v>
      </c>
      <c r="B187" s="108" t="s">
        <v>4619</v>
      </c>
      <c r="C187" s="408" t="s">
        <v>4620</v>
      </c>
      <c r="D187" s="316">
        <v>38592</v>
      </c>
      <c r="E187" s="309" t="s">
        <v>159</v>
      </c>
      <c r="F187" s="309" t="s">
        <v>32</v>
      </c>
      <c r="G187" s="309" t="s">
        <v>4621</v>
      </c>
      <c r="H187" s="309" t="str">
        <f>IFERROR(VLOOKUP(G187,'Cadastro de assessores'!A:B,2,FALSE),"Não Cadastrado")</f>
        <v>11113</v>
      </c>
      <c r="I187" s="309"/>
      <c r="J187" s="26" t="s">
        <v>161</v>
      </c>
      <c r="K187" s="309" t="s">
        <v>4052</v>
      </c>
      <c r="L187" s="405">
        <v>44407</v>
      </c>
      <c r="M187" s="405">
        <v>44407</v>
      </c>
      <c r="N187" s="466">
        <v>44516</v>
      </c>
      <c r="O187" s="316" t="s">
        <v>4053</v>
      </c>
      <c r="P187" s="406">
        <v>1.4999999999999999E-2</v>
      </c>
      <c r="Q187" s="176" t="s">
        <v>4622</v>
      </c>
      <c r="R187" s="436"/>
      <c r="S187" s="309" t="str">
        <f t="shared" si="17"/>
        <v>Não Qualificado</v>
      </c>
      <c r="T187" s="309" t="s">
        <v>163</v>
      </c>
      <c r="U187" s="316" t="s">
        <v>4437</v>
      </c>
      <c r="V187" s="316" t="s">
        <v>32</v>
      </c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  <c r="AG187" s="367"/>
      <c r="AH187" s="367"/>
      <c r="AI187" s="356"/>
      <c r="AJ187" s="356"/>
      <c r="AK187" s="356"/>
      <c r="AL187" s="356"/>
      <c r="AM187" s="356"/>
      <c r="AN187" s="356"/>
      <c r="AO187" s="367"/>
      <c r="AP187" s="357"/>
      <c r="AQ187" s="356"/>
      <c r="AR187" s="367"/>
      <c r="AS187" s="367"/>
      <c r="AT187" s="357">
        <v>98440.45</v>
      </c>
      <c r="AU187" s="357">
        <v>95789.2</v>
      </c>
      <c r="AV187" s="356">
        <v>94545.98</v>
      </c>
      <c r="AW187" s="356">
        <v>91589.07</v>
      </c>
      <c r="AX187" s="356"/>
      <c r="AY187" s="356"/>
      <c r="AZ187" s="356"/>
      <c r="BA187" s="356">
        <v>0</v>
      </c>
      <c r="BB187" s="356">
        <v>0</v>
      </c>
      <c r="BC187" s="356">
        <v>197238.58</v>
      </c>
      <c r="BD187" s="356" t="s">
        <v>3167</v>
      </c>
      <c r="BE187" s="356" t="s">
        <v>3167</v>
      </c>
      <c r="BF187" s="356">
        <v>0</v>
      </c>
      <c r="BG187" s="356">
        <v>0</v>
      </c>
      <c r="BH187" s="356">
        <v>0</v>
      </c>
      <c r="BI187" s="356">
        <v>0</v>
      </c>
      <c r="BJ187" s="356">
        <v>0</v>
      </c>
      <c r="BK187" s="356">
        <v>0</v>
      </c>
      <c r="BL187" s="356">
        <v>0</v>
      </c>
      <c r="BM187" s="356">
        <v>0</v>
      </c>
      <c r="BN187" s="356">
        <v>0</v>
      </c>
      <c r="BO187" s="356">
        <v>0</v>
      </c>
      <c r="BP187" s="356">
        <v>0</v>
      </c>
      <c r="BQ187" s="356">
        <v>0</v>
      </c>
      <c r="BR187" s="356">
        <v>0</v>
      </c>
      <c r="BS187" s="115" t="s">
        <v>4057</v>
      </c>
      <c r="BT187" s="115"/>
    </row>
    <row r="188" spans="1:72" ht="15.75" customHeight="1">
      <c r="A188" s="127" t="s">
        <v>30</v>
      </c>
      <c r="B188" s="108" t="s">
        <v>1314</v>
      </c>
      <c r="C188" s="127" t="s">
        <v>1312</v>
      </c>
      <c r="D188" s="309">
        <v>4568576</v>
      </c>
      <c r="E188" s="310" t="s">
        <v>159</v>
      </c>
      <c r="F188" s="310" t="s">
        <v>32</v>
      </c>
      <c r="G188" s="310" t="s">
        <v>4363</v>
      </c>
      <c r="H188" s="310" t="str">
        <f>IFERROR(VLOOKUP(G188,'Cadastro de assessores'!A:B,2,FALSE),"Não Cadastrado")</f>
        <v>19157</v>
      </c>
      <c r="I188" s="310"/>
      <c r="J188" s="26" t="s">
        <v>4046</v>
      </c>
      <c r="K188" s="309" t="s">
        <v>170</v>
      </c>
      <c r="L188" s="435">
        <v>44138</v>
      </c>
      <c r="M188" s="435">
        <v>44145</v>
      </c>
      <c r="N188" s="316"/>
      <c r="O188" s="316" t="s">
        <v>4047</v>
      </c>
      <c r="P188" s="406">
        <v>0.02</v>
      </c>
      <c r="Q188" s="439" t="s">
        <v>4623</v>
      </c>
      <c r="R188" s="436"/>
      <c r="S188" s="309" t="str">
        <f t="shared" si="17"/>
        <v/>
      </c>
      <c r="T188" s="309" t="s">
        <v>163</v>
      </c>
      <c r="U188" s="309" t="s">
        <v>4353</v>
      </c>
      <c r="V188" s="309" t="s">
        <v>230</v>
      </c>
      <c r="W188" s="437" t="s">
        <v>4056</v>
      </c>
      <c r="X188" s="437" t="s">
        <v>4056</v>
      </c>
      <c r="Y188" s="437" t="s">
        <v>4056</v>
      </c>
      <c r="Z188" s="437" t="s">
        <v>4056</v>
      </c>
      <c r="AA188" s="437" t="s">
        <v>4056</v>
      </c>
      <c r="AB188" s="437" t="s">
        <v>4056</v>
      </c>
      <c r="AC188" s="437" t="s">
        <v>4056</v>
      </c>
      <c r="AD188" s="437" t="s">
        <v>4056</v>
      </c>
      <c r="AE188" s="437" t="s">
        <v>4056</v>
      </c>
      <c r="AF188" s="437" t="s">
        <v>4056</v>
      </c>
      <c r="AG188" s="437" t="s">
        <v>4056</v>
      </c>
      <c r="AH188" s="437" t="s">
        <v>4056</v>
      </c>
      <c r="AI188" s="437" t="s">
        <v>4056</v>
      </c>
      <c r="AJ188" s="437" t="s">
        <v>4624</v>
      </c>
      <c r="AK188" s="356">
        <v>162899.53</v>
      </c>
      <c r="AL188" s="356">
        <v>159876.14000000001</v>
      </c>
      <c r="AM188" s="356">
        <v>198929.44</v>
      </c>
      <c r="AN188" s="356">
        <v>198512.77</v>
      </c>
      <c r="AO188" s="356">
        <v>134271.19</v>
      </c>
      <c r="AP188" s="356">
        <v>135980.59</v>
      </c>
      <c r="AQ188" s="356">
        <v>134736.41</v>
      </c>
      <c r="AR188" s="356">
        <v>140789.13</v>
      </c>
      <c r="AS188" s="356">
        <v>129898.4</v>
      </c>
      <c r="AT188" s="356">
        <v>78745.34</v>
      </c>
      <c r="AU188" s="356">
        <v>78615.02</v>
      </c>
      <c r="AV188" s="356">
        <v>65210.43</v>
      </c>
      <c r="AW188" s="356">
        <v>60826.239999999998</v>
      </c>
      <c r="AX188" s="356">
        <v>55218.080000000002</v>
      </c>
      <c r="AY188" s="356">
        <v>46001.82</v>
      </c>
      <c r="AZ188" s="356">
        <v>43601.120000000003</v>
      </c>
      <c r="BA188" s="356">
        <v>22282.23</v>
      </c>
      <c r="BB188" s="356">
        <v>19520.25</v>
      </c>
      <c r="BC188" s="356"/>
      <c r="BD188" s="356">
        <v>3277.2</v>
      </c>
      <c r="BE188" s="356">
        <v>156.59</v>
      </c>
      <c r="BF188" s="356">
        <v>156.6</v>
      </c>
      <c r="BG188" s="356">
        <v>156.61000000000001</v>
      </c>
      <c r="BH188" s="356">
        <v>156.61000000000001</v>
      </c>
      <c r="BI188" s="356">
        <v>156.61000000000001</v>
      </c>
      <c r="BJ188" s="356">
        <v>0</v>
      </c>
      <c r="BK188" s="356">
        <v>0</v>
      </c>
      <c r="BL188" s="356">
        <v>0</v>
      </c>
      <c r="BM188" s="356">
        <v>0</v>
      </c>
      <c r="BN188" s="356">
        <v>0</v>
      </c>
      <c r="BO188" s="356">
        <v>0</v>
      </c>
      <c r="BP188" s="356">
        <v>0</v>
      </c>
      <c r="BQ188" s="356">
        <v>0</v>
      </c>
      <c r="BR188" s="356">
        <v>0</v>
      </c>
      <c r="BS188" s="115" t="s">
        <v>4057</v>
      </c>
      <c r="BT188" s="115"/>
    </row>
    <row r="189" spans="1:72" ht="15.75" customHeight="1">
      <c r="A189" s="127" t="s">
        <v>30</v>
      </c>
      <c r="B189" s="108" t="s">
        <v>4625</v>
      </c>
      <c r="C189" s="127" t="s">
        <v>4626</v>
      </c>
      <c r="D189" s="309">
        <v>2089993</v>
      </c>
      <c r="E189" s="310" t="s">
        <v>18</v>
      </c>
      <c r="F189" s="310" t="s">
        <v>32</v>
      </c>
      <c r="G189" s="310" t="s">
        <v>3190</v>
      </c>
      <c r="H189" s="309" t="str">
        <f>IFERROR(VLOOKUP(G189,'Cadastro de assessores'!A:B,2,FALSE),"Não Cadastrado")</f>
        <v>18836</v>
      </c>
      <c r="I189" s="310"/>
      <c r="J189" s="26" t="s">
        <v>4046</v>
      </c>
      <c r="K189" s="310"/>
      <c r="L189" s="434"/>
      <c r="M189" s="434"/>
      <c r="N189" s="309"/>
      <c r="O189" s="309" t="s">
        <v>4061</v>
      </c>
      <c r="P189" s="406">
        <v>0.01</v>
      </c>
      <c r="Q189" s="439"/>
      <c r="R189" s="436"/>
      <c r="S189" s="309"/>
      <c r="T189" s="309"/>
      <c r="U189" s="309"/>
      <c r="V189" s="309" t="s">
        <v>970</v>
      </c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356"/>
      <c r="AL189" s="356"/>
      <c r="AM189" s="356"/>
      <c r="AN189" s="356"/>
      <c r="AO189" s="356"/>
      <c r="AP189" s="356"/>
      <c r="AQ189" s="356"/>
      <c r="AR189" s="356"/>
      <c r="AS189" s="356"/>
      <c r="AT189" s="356"/>
      <c r="AU189" s="356"/>
      <c r="AV189" s="356"/>
      <c r="AW189" s="356"/>
      <c r="AX189" s="356"/>
      <c r="AY189" s="356"/>
      <c r="AZ189" s="356"/>
      <c r="BA189" s="356"/>
      <c r="BB189" s="356"/>
      <c r="BC189" s="356"/>
      <c r="BD189" s="356"/>
      <c r="BE189" s="356"/>
      <c r="BF189" s="356"/>
      <c r="BG189" s="356"/>
      <c r="BH189" s="356">
        <v>0</v>
      </c>
      <c r="BI189" s="356">
        <v>39488.76</v>
      </c>
      <c r="BJ189" s="356">
        <v>39890.480000000003</v>
      </c>
      <c r="BK189" s="356">
        <v>40296.49</v>
      </c>
      <c r="BL189" s="356">
        <v>40154.92</v>
      </c>
      <c r="BM189" s="356">
        <v>40537.74</v>
      </c>
      <c r="BN189" s="356">
        <v>39968.639999999999</v>
      </c>
      <c r="BO189" s="356">
        <v>40163.730000000003</v>
      </c>
      <c r="BP189" s="356">
        <v>3153.5</v>
      </c>
      <c r="BQ189" s="356">
        <v>105.9</v>
      </c>
      <c r="BR189" s="356">
        <v>0</v>
      </c>
      <c r="BS189" s="115">
        <v>0</v>
      </c>
      <c r="BT189" s="115"/>
    </row>
    <row r="190" spans="1:72" ht="15.75" customHeight="1">
      <c r="A190" s="127" t="s">
        <v>30</v>
      </c>
      <c r="B190" s="108" t="s">
        <v>4627</v>
      </c>
      <c r="C190" s="408" t="s">
        <v>4628</v>
      </c>
      <c r="D190" s="316">
        <v>5907461</v>
      </c>
      <c r="E190" s="309" t="s">
        <v>18</v>
      </c>
      <c r="F190" s="309" t="s">
        <v>32</v>
      </c>
      <c r="G190" s="309" t="s">
        <v>3936</v>
      </c>
      <c r="H190" s="309" t="str">
        <f>IFERROR(VLOOKUP(G190,'Cadastro de assessores'!A:B,2,FALSE),"Não Cadastrado")</f>
        <v>18266</v>
      </c>
      <c r="I190" s="309"/>
      <c r="J190" s="26" t="s">
        <v>161</v>
      </c>
      <c r="K190" s="309" t="s">
        <v>4052</v>
      </c>
      <c r="L190" s="405">
        <v>44405</v>
      </c>
      <c r="M190" s="405">
        <v>44405</v>
      </c>
      <c r="N190" s="409">
        <v>44677</v>
      </c>
      <c r="O190" s="316" t="s">
        <v>4068</v>
      </c>
      <c r="P190" s="406">
        <v>2.5000000000000001E-2</v>
      </c>
      <c r="Q190" s="176" t="s">
        <v>4629</v>
      </c>
      <c r="R190" s="436"/>
      <c r="S190" s="309" t="str">
        <f>IF(BC190&lt;=0,"",IF(BC190&lt;=1000000,"Não Qualificado",IF(AND(BC190&gt;1000000,BC190&lt;=10000000),"Qualificado","Profissional")))</f>
        <v>Não Qualificado</v>
      </c>
      <c r="T190" s="309" t="s">
        <v>163</v>
      </c>
      <c r="U190" s="316" t="s">
        <v>4308</v>
      </c>
      <c r="V190" s="316" t="s">
        <v>970</v>
      </c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  <c r="AG190" s="367"/>
      <c r="AH190" s="367"/>
      <c r="AI190" s="367"/>
      <c r="AJ190" s="356"/>
      <c r="AK190" s="356"/>
      <c r="AL190" s="356"/>
      <c r="AM190" s="356"/>
      <c r="AN190" s="356"/>
      <c r="AO190" s="356"/>
      <c r="AP190" s="367"/>
      <c r="AQ190" s="357"/>
      <c r="AR190" s="356"/>
      <c r="AS190" s="367"/>
      <c r="AT190" s="357">
        <v>125235.44</v>
      </c>
      <c r="AU190" s="357">
        <v>127171.85</v>
      </c>
      <c r="AV190" s="356">
        <v>119921.88</v>
      </c>
      <c r="AW190" s="356">
        <v>110341.45</v>
      </c>
      <c r="AX190" s="356">
        <v>109040.25</v>
      </c>
      <c r="AY190" s="356">
        <v>111150.09</v>
      </c>
      <c r="AZ190" s="356">
        <v>118162.63</v>
      </c>
      <c r="BA190" s="356">
        <v>119585.83</v>
      </c>
      <c r="BB190" s="356">
        <v>126794.66</v>
      </c>
      <c r="BC190" s="356">
        <v>99207.37</v>
      </c>
      <c r="BD190" s="356" t="s">
        <v>3167</v>
      </c>
      <c r="BE190" s="356" t="s">
        <v>3167</v>
      </c>
      <c r="BF190" s="356">
        <v>0</v>
      </c>
      <c r="BG190" s="356">
        <v>0</v>
      </c>
      <c r="BH190" s="356">
        <v>0</v>
      </c>
      <c r="BI190" s="356">
        <v>0</v>
      </c>
      <c r="BJ190" s="356">
        <v>0</v>
      </c>
      <c r="BK190" s="356">
        <v>0</v>
      </c>
      <c r="BL190" s="356">
        <v>0</v>
      </c>
      <c r="BM190" s="356">
        <v>0</v>
      </c>
      <c r="BN190" s="356">
        <v>0</v>
      </c>
      <c r="BO190" s="356">
        <v>0</v>
      </c>
      <c r="BP190" s="356">
        <v>0</v>
      </c>
      <c r="BQ190" s="356">
        <v>0</v>
      </c>
      <c r="BR190" s="356">
        <v>0</v>
      </c>
      <c r="BS190" s="115" t="s">
        <v>4057</v>
      </c>
      <c r="BT190" s="115"/>
    </row>
    <row r="191" spans="1:72" ht="15.75" customHeight="1">
      <c r="A191" s="127" t="s">
        <v>30</v>
      </c>
      <c r="B191" s="108" t="s">
        <v>1328</v>
      </c>
      <c r="C191" s="127" t="s">
        <v>1326</v>
      </c>
      <c r="D191" s="309">
        <v>8699747</v>
      </c>
      <c r="E191" s="310" t="s">
        <v>18</v>
      </c>
      <c r="F191" s="310" t="s">
        <v>32</v>
      </c>
      <c r="G191" s="310" t="s">
        <v>409</v>
      </c>
      <c r="H191" s="309">
        <f>IFERROR(VLOOKUP(G191,'Cadastro de assessores'!A:B,2,FALSE),"Não Cadastrado")</f>
        <v>12359</v>
      </c>
      <c r="I191" s="309"/>
      <c r="J191" s="26" t="s">
        <v>4046</v>
      </c>
      <c r="K191" s="309" t="s">
        <v>170</v>
      </c>
      <c r="L191" s="434">
        <v>44776</v>
      </c>
      <c r="M191" s="434">
        <v>44778</v>
      </c>
      <c r="N191" s="309"/>
      <c r="O191" s="309" t="s">
        <v>4061</v>
      </c>
      <c r="P191" s="406">
        <v>7.0000000000000001E-3</v>
      </c>
      <c r="Q191" s="439"/>
      <c r="R191" s="436"/>
      <c r="S191" s="309"/>
      <c r="T191" s="309"/>
      <c r="U191" s="309"/>
      <c r="V191" s="309" t="s">
        <v>970</v>
      </c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356"/>
      <c r="AL191" s="356"/>
      <c r="AM191" s="356"/>
      <c r="AN191" s="356"/>
      <c r="AO191" s="356"/>
      <c r="AP191" s="356"/>
      <c r="AQ191" s="356"/>
      <c r="AR191" s="356"/>
      <c r="AS191" s="356"/>
      <c r="AT191" s="356"/>
      <c r="AU191" s="356"/>
      <c r="AV191" s="356"/>
      <c r="AW191" s="356"/>
      <c r="AX191" s="356"/>
      <c r="AY191" s="356"/>
      <c r="AZ191" s="356"/>
      <c r="BA191" s="356"/>
      <c r="BB191" s="356"/>
      <c r="BC191" s="356"/>
      <c r="BD191" s="356"/>
      <c r="BE191" s="356"/>
      <c r="BF191" s="356">
        <v>0</v>
      </c>
      <c r="BG191" s="356">
        <v>9076.2031490000008</v>
      </c>
      <c r="BH191" s="356">
        <v>10663.75</v>
      </c>
      <c r="BI191" s="356">
        <v>14782.3</v>
      </c>
      <c r="BJ191" s="356">
        <v>17416.080000000002</v>
      </c>
      <c r="BK191" s="356">
        <v>27567.63</v>
      </c>
      <c r="BL191" s="356">
        <v>27873.01</v>
      </c>
      <c r="BM191" s="356">
        <v>28082.95</v>
      </c>
      <c r="BN191" s="356">
        <v>4472.43</v>
      </c>
      <c r="BO191" s="356">
        <v>444.51</v>
      </c>
      <c r="BP191" s="356">
        <v>444.51</v>
      </c>
      <c r="BQ191" s="356">
        <v>444.51</v>
      </c>
      <c r="BR191" s="356">
        <v>444.51</v>
      </c>
      <c r="BS191" s="115" t="s">
        <v>4057</v>
      </c>
      <c r="BT191" s="115"/>
    </row>
    <row r="192" spans="1:72" ht="15.75" customHeight="1">
      <c r="A192" s="127" t="s">
        <v>30</v>
      </c>
      <c r="B192" s="108" t="s">
        <v>4630</v>
      </c>
      <c r="C192" s="127" t="s">
        <v>4631</v>
      </c>
      <c r="D192" s="309">
        <v>4920156</v>
      </c>
      <c r="E192" s="310" t="s">
        <v>159</v>
      </c>
      <c r="F192" s="310" t="s">
        <v>32</v>
      </c>
      <c r="G192" s="310" t="s">
        <v>4121</v>
      </c>
      <c r="H192" s="310" t="str">
        <f>IFERROR(VLOOKUP(G192,'Cadastro de assessores'!A:B,2,FALSE),"Não Cadastrado")</f>
        <v>1298</v>
      </c>
      <c r="I192" s="310"/>
      <c r="J192" s="26" t="s">
        <v>161</v>
      </c>
      <c r="K192" s="310" t="s">
        <v>170</v>
      </c>
      <c r="L192" s="434">
        <v>44258</v>
      </c>
      <c r="M192" s="434">
        <v>44263</v>
      </c>
      <c r="N192" s="405">
        <v>44987</v>
      </c>
      <c r="O192" s="309" t="s">
        <v>4053</v>
      </c>
      <c r="P192" s="406">
        <v>1.4999999999999999E-2</v>
      </c>
      <c r="Q192" s="439" t="s">
        <v>4632</v>
      </c>
      <c r="R192" s="436"/>
      <c r="S192" s="309" t="str">
        <f>IF(BC192&lt;=0,"",IF(BC192&lt;=1000000,"Não Qualificado",IF(AND(BC192&gt;1000000,BC192&lt;=10000000),"Qualificado","Profissional")))</f>
        <v>Não Qualificado</v>
      </c>
      <c r="T192" s="309" t="s">
        <v>163</v>
      </c>
      <c r="U192" s="309" t="s">
        <v>4055</v>
      </c>
      <c r="V192" s="309" t="s">
        <v>32</v>
      </c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356"/>
      <c r="AL192" s="356"/>
      <c r="AM192" s="356"/>
      <c r="AN192" s="356">
        <v>197755.01</v>
      </c>
      <c r="AO192" s="356">
        <v>204509.97</v>
      </c>
      <c r="AP192" s="356">
        <v>205824.31</v>
      </c>
      <c r="AQ192" s="356">
        <v>205087.85</v>
      </c>
      <c r="AR192" s="356">
        <v>209685.15</v>
      </c>
      <c r="AS192" s="356">
        <v>208293.18</v>
      </c>
      <c r="AT192" s="356">
        <v>204189.57</v>
      </c>
      <c r="AU192" s="356">
        <v>202979.1</v>
      </c>
      <c r="AV192" s="356">
        <v>197438.47</v>
      </c>
      <c r="AW192" s="356">
        <v>191217.6</v>
      </c>
      <c r="AX192" s="356">
        <v>181278.66</v>
      </c>
      <c r="AY192" s="356">
        <v>178538.54</v>
      </c>
      <c r="AZ192" s="356">
        <v>173366.31</v>
      </c>
      <c r="BA192" s="356">
        <v>175314.68</v>
      </c>
      <c r="BB192" s="356">
        <v>181217.19</v>
      </c>
      <c r="BC192" s="356">
        <v>11314.04</v>
      </c>
      <c r="BD192" s="356">
        <v>144375.16</v>
      </c>
      <c r="BE192" s="356">
        <v>128152.79</v>
      </c>
      <c r="BF192" s="356">
        <v>124878.29</v>
      </c>
      <c r="BG192" s="356">
        <v>99275.463180000006</v>
      </c>
      <c r="BH192" s="356">
        <v>84064.4</v>
      </c>
      <c r="BI192" s="356">
        <v>77554.240000000005</v>
      </c>
      <c r="BJ192" s="356">
        <v>76140.460000000006</v>
      </c>
      <c r="BK192" s="356">
        <v>80405.850000000006</v>
      </c>
      <c r="BL192" s="356">
        <v>81515.820000000007</v>
      </c>
      <c r="BM192" s="356">
        <v>82088.44</v>
      </c>
      <c r="BN192" s="356">
        <v>0</v>
      </c>
      <c r="BO192" s="356">
        <v>0</v>
      </c>
      <c r="BP192" s="356">
        <v>0</v>
      </c>
      <c r="BQ192" s="356">
        <v>0</v>
      </c>
      <c r="BR192" s="356">
        <v>0</v>
      </c>
      <c r="BS192" s="115" t="s">
        <v>4057</v>
      </c>
      <c r="BT192" s="115"/>
    </row>
    <row r="193" spans="1:72" ht="15.75" customHeight="1">
      <c r="A193" s="127" t="s">
        <v>30</v>
      </c>
      <c r="B193" s="108" t="s">
        <v>4633</v>
      </c>
      <c r="C193" s="127" t="s">
        <v>4634</v>
      </c>
      <c r="D193" s="336">
        <v>508722</v>
      </c>
      <c r="E193" s="310" t="s">
        <v>18</v>
      </c>
      <c r="F193" s="310" t="s">
        <v>32</v>
      </c>
      <c r="G193" s="310" t="s">
        <v>3566</v>
      </c>
      <c r="H193" s="310">
        <f>IFERROR(VLOOKUP(G193,'Cadastro de assessores'!A:B,2,FALSE),"Não Cadastrado")</f>
        <v>12355</v>
      </c>
      <c r="I193" s="310"/>
      <c r="J193" s="26" t="s">
        <v>4046</v>
      </c>
      <c r="K193" s="309" t="s">
        <v>179</v>
      </c>
      <c r="L193" s="310" t="s">
        <v>3378</v>
      </c>
      <c r="M193" s="455" t="s">
        <v>3891</v>
      </c>
      <c r="N193" s="309"/>
      <c r="O193" s="309" t="s">
        <v>4061</v>
      </c>
      <c r="P193" s="406">
        <v>7.0000000000000001E-3</v>
      </c>
      <c r="Q193" s="439"/>
      <c r="R193" s="436"/>
      <c r="S193" s="309"/>
      <c r="T193" s="309" t="s">
        <v>163</v>
      </c>
      <c r="U193" s="309" t="s">
        <v>4091</v>
      </c>
      <c r="V193" s="309" t="s">
        <v>32</v>
      </c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6"/>
      <c r="AU193" s="356"/>
      <c r="AV193" s="356"/>
      <c r="AW193" s="356"/>
      <c r="AX193" s="356"/>
      <c r="AY193" s="356"/>
      <c r="AZ193" s="356"/>
      <c r="BA193" s="356"/>
      <c r="BB193" s="356"/>
      <c r="BC193" s="356"/>
      <c r="BD193" s="356"/>
      <c r="BE193" s="356" t="s">
        <v>3167</v>
      </c>
      <c r="BF193" s="356">
        <v>0</v>
      </c>
      <c r="BG193" s="356">
        <v>0</v>
      </c>
      <c r="BH193" s="356">
        <v>0</v>
      </c>
      <c r="BI193" s="356">
        <v>0</v>
      </c>
      <c r="BJ193" s="356">
        <v>0</v>
      </c>
      <c r="BK193" s="356">
        <v>0</v>
      </c>
      <c r="BL193" s="356">
        <v>0</v>
      </c>
      <c r="BM193" s="356">
        <v>0</v>
      </c>
      <c r="BN193" s="356">
        <v>0</v>
      </c>
      <c r="BO193" s="356">
        <v>0</v>
      </c>
      <c r="BP193" s="356">
        <v>0</v>
      </c>
      <c r="BQ193" s="356">
        <v>0</v>
      </c>
      <c r="BR193" s="356">
        <v>0</v>
      </c>
      <c r="BS193" s="115">
        <v>0</v>
      </c>
      <c r="BT193" s="115"/>
    </row>
    <row r="194" spans="1:72" ht="15.75" customHeight="1">
      <c r="A194" s="127" t="s">
        <v>30</v>
      </c>
      <c r="B194" s="108" t="s">
        <v>4635</v>
      </c>
      <c r="C194" s="127" t="s">
        <v>4636</v>
      </c>
      <c r="D194" s="309">
        <v>4858869</v>
      </c>
      <c r="E194" s="309" t="s">
        <v>159</v>
      </c>
      <c r="F194" s="309" t="s">
        <v>32</v>
      </c>
      <c r="G194" s="309" t="s">
        <v>3887</v>
      </c>
      <c r="H194" s="309" t="str">
        <f>IFERROR(VLOOKUP(G194,'Cadastro de assessores'!A:B,2,FALSE),"Não Cadastrado")</f>
        <v>14574</v>
      </c>
      <c r="I194" s="309"/>
      <c r="J194" s="26" t="s">
        <v>161</v>
      </c>
      <c r="K194" s="309" t="s">
        <v>4052</v>
      </c>
      <c r="L194" s="405">
        <v>44238</v>
      </c>
      <c r="M194" s="405">
        <v>44238</v>
      </c>
      <c r="N194" s="409">
        <v>44504</v>
      </c>
      <c r="O194" s="316" t="s">
        <v>4047</v>
      </c>
      <c r="P194" s="406">
        <v>0.02</v>
      </c>
      <c r="Q194" s="176" t="s">
        <v>4637</v>
      </c>
      <c r="R194" s="436"/>
      <c r="S194" s="309" t="str">
        <f>IF(BC194&lt;=0,"",IF(BC194&lt;=1000000,"Não Qualificado",IF(AND(BC194&gt;1000000,BC194&lt;=10000000),"Qualificado","Profissional")))</f>
        <v>Não Qualificado</v>
      </c>
      <c r="T194" s="309" t="s">
        <v>207</v>
      </c>
      <c r="U194" s="309" t="s">
        <v>4192</v>
      </c>
      <c r="V194" s="309" t="s">
        <v>32</v>
      </c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356"/>
      <c r="AL194" s="356"/>
      <c r="AM194" s="356">
        <v>236336.84</v>
      </c>
      <c r="AN194" s="356">
        <v>236905.27</v>
      </c>
      <c r="AO194" s="356">
        <v>249218.39</v>
      </c>
      <c r="AP194" s="356">
        <v>251379.17</v>
      </c>
      <c r="AQ194" s="356">
        <v>249803.6</v>
      </c>
      <c r="AR194" s="356">
        <v>257602.19</v>
      </c>
      <c r="AS194" s="356">
        <v>314624.05</v>
      </c>
      <c r="AT194" s="356">
        <v>304616.61</v>
      </c>
      <c r="AU194" s="356">
        <v>300770.15000000002</v>
      </c>
      <c r="AV194" s="356">
        <v>291859.89</v>
      </c>
      <c r="AW194" s="356">
        <v>277326.61</v>
      </c>
      <c r="AX194" s="356"/>
      <c r="AY194" s="356"/>
      <c r="AZ194" s="356"/>
      <c r="BA194" s="356">
        <v>0</v>
      </c>
      <c r="BB194" s="356">
        <v>0</v>
      </c>
      <c r="BC194" s="356">
        <v>646.80999999999995</v>
      </c>
      <c r="BD194" s="356" t="s">
        <v>3167</v>
      </c>
      <c r="BE194" s="356" t="s">
        <v>3167</v>
      </c>
      <c r="BF194" s="356">
        <v>0</v>
      </c>
      <c r="BG194" s="356">
        <v>0</v>
      </c>
      <c r="BH194" s="356">
        <v>0</v>
      </c>
      <c r="BI194" s="356">
        <v>0</v>
      </c>
      <c r="BJ194" s="356">
        <v>0</v>
      </c>
      <c r="BK194" s="356">
        <v>0</v>
      </c>
      <c r="BL194" s="356">
        <v>0</v>
      </c>
      <c r="BM194" s="356">
        <v>0</v>
      </c>
      <c r="BN194" s="356">
        <v>0</v>
      </c>
      <c r="BO194" s="356">
        <v>0</v>
      </c>
      <c r="BP194" s="356">
        <v>0</v>
      </c>
      <c r="BQ194" s="356">
        <v>0</v>
      </c>
      <c r="BR194" s="356">
        <v>0</v>
      </c>
      <c r="BS194" s="115" t="s">
        <v>4057</v>
      </c>
      <c r="BT194" s="115"/>
    </row>
    <row r="195" spans="1:72" ht="15.75" customHeight="1">
      <c r="A195" s="127" t="s">
        <v>30</v>
      </c>
      <c r="B195" s="108" t="s">
        <v>4638</v>
      </c>
      <c r="C195" s="127" t="s">
        <v>4639</v>
      </c>
      <c r="D195" s="469">
        <v>6480547</v>
      </c>
      <c r="E195" s="309" t="s">
        <v>18</v>
      </c>
      <c r="F195" s="309" t="s">
        <v>42</v>
      </c>
      <c r="G195" s="309" t="s">
        <v>48</v>
      </c>
      <c r="H195" s="309" t="str">
        <f>IFERROR(VLOOKUP(G195,'Cadastro de assessores'!A:B,2,FALSE),"Não Cadastrado")</f>
        <v>18009</v>
      </c>
      <c r="I195" s="309"/>
      <c r="J195" s="26" t="s">
        <v>161</v>
      </c>
      <c r="K195" s="309" t="s">
        <v>179</v>
      </c>
      <c r="L195" s="309" t="s">
        <v>3378</v>
      </c>
      <c r="M195" s="405">
        <v>44824</v>
      </c>
      <c r="N195" s="409">
        <v>44886</v>
      </c>
      <c r="O195" s="316" t="s">
        <v>4061</v>
      </c>
      <c r="P195" s="406">
        <v>0.01</v>
      </c>
      <c r="Q195" s="176" t="s">
        <v>4640</v>
      </c>
      <c r="R195" s="436"/>
      <c r="S195" s="309"/>
      <c r="T195" s="316"/>
      <c r="U195" s="316"/>
      <c r="V195" s="316" t="s">
        <v>3378</v>
      </c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  <c r="AG195" s="367"/>
      <c r="AH195" s="367"/>
      <c r="AI195" s="437"/>
      <c r="AJ195" s="356"/>
      <c r="AK195" s="356"/>
      <c r="AL195" s="356"/>
      <c r="AM195" s="356"/>
      <c r="AN195" s="356"/>
      <c r="AO195" s="356"/>
      <c r="AP195" s="356"/>
      <c r="AQ195" s="356"/>
      <c r="AR195" s="356"/>
      <c r="AS195" s="356"/>
      <c r="AT195" s="356"/>
      <c r="AU195" s="367"/>
      <c r="AV195" s="356"/>
      <c r="AW195" s="356"/>
      <c r="AX195" s="356"/>
      <c r="AY195" s="356"/>
      <c r="AZ195" s="356"/>
      <c r="BA195" s="356"/>
      <c r="BB195" s="356"/>
      <c r="BC195" s="356"/>
      <c r="BD195" s="356"/>
      <c r="BE195" s="356"/>
      <c r="BF195" s="356"/>
      <c r="BG195" s="356">
        <v>0</v>
      </c>
      <c r="BH195" s="356">
        <v>977701.31</v>
      </c>
      <c r="BI195" s="356">
        <v>628331.76</v>
      </c>
      <c r="BJ195" s="356">
        <v>0</v>
      </c>
      <c r="BK195" s="356">
        <v>0</v>
      </c>
      <c r="BL195" s="356">
        <v>0</v>
      </c>
      <c r="BM195" s="356">
        <v>0</v>
      </c>
      <c r="BN195" s="356">
        <v>0</v>
      </c>
      <c r="BO195" s="356">
        <v>0</v>
      </c>
      <c r="BP195" s="356">
        <v>0</v>
      </c>
      <c r="BQ195" s="356">
        <v>0</v>
      </c>
      <c r="BR195" s="356">
        <v>0</v>
      </c>
      <c r="BS195" s="115" t="s">
        <v>4057</v>
      </c>
      <c r="BT195" s="115"/>
    </row>
    <row r="196" spans="1:72" ht="15.75" customHeight="1">
      <c r="A196" s="127" t="s">
        <v>30</v>
      </c>
      <c r="B196" s="108" t="s">
        <v>4638</v>
      </c>
      <c r="C196" s="127" t="s">
        <v>4639</v>
      </c>
      <c r="D196" s="469">
        <v>9206177</v>
      </c>
      <c r="E196" s="309" t="s">
        <v>18</v>
      </c>
      <c r="F196" s="309" t="s">
        <v>42</v>
      </c>
      <c r="G196" s="309" t="s">
        <v>48</v>
      </c>
      <c r="H196" s="309" t="str">
        <f>IFERROR(VLOOKUP(G196,'Cadastro de assessores'!A:B,2,FALSE),"Não Cadastrado")</f>
        <v>18009</v>
      </c>
      <c r="I196" s="309"/>
      <c r="J196" s="26" t="s">
        <v>161</v>
      </c>
      <c r="K196" s="309" t="s">
        <v>170</v>
      </c>
      <c r="L196" s="309" t="s">
        <v>3378</v>
      </c>
      <c r="M196" s="405">
        <v>44839</v>
      </c>
      <c r="N196" s="409">
        <v>44886</v>
      </c>
      <c r="O196" s="316" t="s">
        <v>4068</v>
      </c>
      <c r="P196" s="406">
        <v>2.5000000000000001E-2</v>
      </c>
      <c r="Q196" s="176" t="s">
        <v>4641</v>
      </c>
      <c r="R196" s="436"/>
      <c r="S196" s="309"/>
      <c r="T196" s="316"/>
      <c r="U196" s="316"/>
      <c r="V196" s="316" t="s">
        <v>3378</v>
      </c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367"/>
      <c r="AI196" s="437"/>
      <c r="AJ196" s="356"/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67"/>
      <c r="AV196" s="356"/>
      <c r="AW196" s="356"/>
      <c r="AX196" s="356"/>
      <c r="AY196" s="356"/>
      <c r="AZ196" s="356"/>
      <c r="BA196" s="356"/>
      <c r="BB196" s="356"/>
      <c r="BC196" s="356"/>
      <c r="BD196" s="356"/>
      <c r="BE196" s="356"/>
      <c r="BF196" s="356"/>
      <c r="BG196" s="356">
        <v>0</v>
      </c>
      <c r="BH196" s="356">
        <v>0</v>
      </c>
      <c r="BI196" s="356">
        <v>115560.46</v>
      </c>
      <c r="BJ196" s="356">
        <v>118947.18</v>
      </c>
      <c r="BK196" s="356">
        <v>0</v>
      </c>
      <c r="BL196" s="356">
        <v>0</v>
      </c>
      <c r="BM196" s="356">
        <v>0</v>
      </c>
      <c r="BN196" s="356">
        <v>0</v>
      </c>
      <c r="BO196" s="356">
        <v>0</v>
      </c>
      <c r="BP196" s="356">
        <v>0</v>
      </c>
      <c r="BQ196" s="356">
        <v>0</v>
      </c>
      <c r="BR196" s="356">
        <v>0</v>
      </c>
      <c r="BS196" s="115" t="s">
        <v>4057</v>
      </c>
      <c r="BT196" s="115"/>
    </row>
    <row r="197" spans="1:72" ht="15.75" customHeight="1">
      <c r="A197" s="127" t="s">
        <v>30</v>
      </c>
      <c r="B197" s="108" t="s">
        <v>4642</v>
      </c>
      <c r="C197" s="470" t="s">
        <v>4643</v>
      </c>
      <c r="D197" s="309">
        <v>3373338</v>
      </c>
      <c r="E197" s="309" t="s">
        <v>18</v>
      </c>
      <c r="F197" s="309" t="s">
        <v>42</v>
      </c>
      <c r="G197" s="309" t="s">
        <v>4393</v>
      </c>
      <c r="H197" s="309" t="str">
        <f>IFERROR(VLOOKUP(G197,'Cadastro de assessores'!A:B,2,FALSE),"Não Cadastrado")</f>
        <v>14294</v>
      </c>
      <c r="I197" s="309"/>
      <c r="J197" s="26" t="s">
        <v>161</v>
      </c>
      <c r="K197" s="309" t="s">
        <v>4052</v>
      </c>
      <c r="L197" s="405">
        <v>44454</v>
      </c>
      <c r="M197" s="405">
        <v>44454</v>
      </c>
      <c r="N197" s="409">
        <v>44684</v>
      </c>
      <c r="O197" s="316" t="s">
        <v>4061</v>
      </c>
      <c r="P197" s="406">
        <v>7.0000000000000001E-3</v>
      </c>
      <c r="Q197" s="176" t="s">
        <v>4644</v>
      </c>
      <c r="R197" s="436"/>
      <c r="S197" s="309" t="str">
        <f t="shared" ref="S197:S199" si="18">IF(BC197&lt;=0,"",IF(BC197&lt;=1000000,"Não Qualificado",IF(AND(BC197&gt;1000000,BC197&lt;=10000000),"Qualificado","Profissional")))</f>
        <v>Não Qualificado</v>
      </c>
      <c r="T197" s="316" t="s">
        <v>207</v>
      </c>
      <c r="U197" s="316" t="s">
        <v>4645</v>
      </c>
      <c r="V197" s="316" t="s">
        <v>209</v>
      </c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  <c r="AG197" s="367"/>
      <c r="AH197" s="367"/>
      <c r="AI197" s="437"/>
      <c r="AJ197" s="356"/>
      <c r="AK197" s="356"/>
      <c r="AL197" s="356"/>
      <c r="AM197" s="356"/>
      <c r="AN197" s="356"/>
      <c r="AO197" s="356"/>
      <c r="AP197" s="356"/>
      <c r="AQ197" s="356"/>
      <c r="AR197" s="356"/>
      <c r="AS197" s="356"/>
      <c r="AT197" s="356"/>
      <c r="AU197" s="367"/>
      <c r="AV197" s="356"/>
      <c r="AW197" s="356">
        <v>377805.56</v>
      </c>
      <c r="AX197" s="356">
        <v>378551.03999999998</v>
      </c>
      <c r="AY197" s="356">
        <v>382000.44</v>
      </c>
      <c r="AZ197" s="356">
        <v>388011.12</v>
      </c>
      <c r="BA197" s="356">
        <v>391268.68</v>
      </c>
      <c r="BB197" s="356">
        <v>398645.96</v>
      </c>
      <c r="BC197" s="356">
        <v>65.52</v>
      </c>
      <c r="BD197" s="356" t="s">
        <v>3167</v>
      </c>
      <c r="BE197" s="356" t="s">
        <v>3167</v>
      </c>
      <c r="BF197" s="356">
        <v>0</v>
      </c>
      <c r="BG197" s="356">
        <v>0</v>
      </c>
      <c r="BH197" s="356">
        <v>0</v>
      </c>
      <c r="BI197" s="356">
        <v>0</v>
      </c>
      <c r="BJ197" s="356">
        <v>0</v>
      </c>
      <c r="BK197" s="356">
        <v>0</v>
      </c>
      <c r="BL197" s="356">
        <v>0</v>
      </c>
      <c r="BM197" s="356">
        <v>0</v>
      </c>
      <c r="BN197" s="356">
        <v>0</v>
      </c>
      <c r="BO197" s="356">
        <v>0</v>
      </c>
      <c r="BP197" s="356">
        <v>0</v>
      </c>
      <c r="BQ197" s="356">
        <v>0</v>
      </c>
      <c r="BR197" s="356">
        <v>0</v>
      </c>
      <c r="BS197" s="115" t="s">
        <v>4057</v>
      </c>
      <c r="BT197" s="115"/>
    </row>
    <row r="198" spans="1:72" ht="15.75" customHeight="1">
      <c r="A198" s="127" t="s">
        <v>30</v>
      </c>
      <c r="B198" s="108" t="s">
        <v>4646</v>
      </c>
      <c r="C198" s="127" t="s">
        <v>4647</v>
      </c>
      <c r="D198" s="309">
        <v>4769682</v>
      </c>
      <c r="E198" s="309" t="s">
        <v>159</v>
      </c>
      <c r="F198" s="309" t="s">
        <v>32</v>
      </c>
      <c r="G198" s="309" t="s">
        <v>3887</v>
      </c>
      <c r="H198" s="309" t="str">
        <f>IFERROR(VLOOKUP(G198,'Cadastro de assessores'!A:B,2,FALSE),"Não Cadastrado")</f>
        <v>14574</v>
      </c>
      <c r="I198" s="309"/>
      <c r="J198" s="26" t="s">
        <v>161</v>
      </c>
      <c r="K198" s="309" t="s">
        <v>4052</v>
      </c>
      <c r="L198" s="405">
        <v>44238</v>
      </c>
      <c r="M198" s="405">
        <v>44238</v>
      </c>
      <c r="N198" s="409">
        <v>44477</v>
      </c>
      <c r="O198" s="316" t="s">
        <v>4047</v>
      </c>
      <c r="P198" s="406">
        <v>0.02</v>
      </c>
      <c r="Q198" s="176" t="s">
        <v>4648</v>
      </c>
      <c r="R198" s="436"/>
      <c r="S198" s="309" t="str">
        <f t="shared" si="18"/>
        <v>Não Qualificado</v>
      </c>
      <c r="T198" s="309" t="s">
        <v>163</v>
      </c>
      <c r="U198" s="309" t="s">
        <v>4070</v>
      </c>
      <c r="V198" s="309" t="s">
        <v>32</v>
      </c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356"/>
      <c r="AL198" s="356"/>
      <c r="AM198" s="356">
        <v>281594.09999999998</v>
      </c>
      <c r="AN198" s="356">
        <v>282468.21999999997</v>
      </c>
      <c r="AO198" s="356">
        <v>296051.87</v>
      </c>
      <c r="AP198" s="356">
        <v>298507.31</v>
      </c>
      <c r="AQ198" s="356">
        <v>296614.76</v>
      </c>
      <c r="AR198" s="356">
        <v>305986.31</v>
      </c>
      <c r="AS198" s="356">
        <v>303012.43</v>
      </c>
      <c r="AT198" s="356">
        <v>293560.40000000002</v>
      </c>
      <c r="AU198" s="356">
        <v>5486.75</v>
      </c>
      <c r="AV198" s="356">
        <v>4862.3900000000003</v>
      </c>
      <c r="AW198" s="356"/>
      <c r="AX198" s="356"/>
      <c r="AY198" s="356"/>
      <c r="AZ198" s="356"/>
      <c r="BA198" s="356">
        <v>0</v>
      </c>
      <c r="BB198" s="356">
        <v>0</v>
      </c>
      <c r="BC198" s="356">
        <v>42615.82</v>
      </c>
      <c r="BD198" s="356" t="s">
        <v>3167</v>
      </c>
      <c r="BE198" s="356" t="s">
        <v>3167</v>
      </c>
      <c r="BF198" s="356">
        <v>0</v>
      </c>
      <c r="BG198" s="356">
        <v>0</v>
      </c>
      <c r="BH198" s="356">
        <v>0</v>
      </c>
      <c r="BI198" s="356">
        <v>0</v>
      </c>
      <c r="BJ198" s="356">
        <v>0</v>
      </c>
      <c r="BK198" s="356">
        <v>0</v>
      </c>
      <c r="BL198" s="356">
        <v>0</v>
      </c>
      <c r="BM198" s="356">
        <v>0</v>
      </c>
      <c r="BN198" s="356">
        <v>0</v>
      </c>
      <c r="BO198" s="356">
        <v>0</v>
      </c>
      <c r="BP198" s="356">
        <v>0</v>
      </c>
      <c r="BQ198" s="356">
        <v>0</v>
      </c>
      <c r="BR198" s="356">
        <v>0</v>
      </c>
      <c r="BS198" s="115" t="s">
        <v>4057</v>
      </c>
      <c r="BT198" s="115"/>
    </row>
    <row r="199" spans="1:72" ht="15.75" customHeight="1">
      <c r="A199" s="127" t="s">
        <v>30</v>
      </c>
      <c r="B199" s="108" t="s">
        <v>4646</v>
      </c>
      <c r="C199" s="127" t="s">
        <v>4647</v>
      </c>
      <c r="D199" s="309">
        <v>4756217</v>
      </c>
      <c r="E199" s="309" t="s">
        <v>159</v>
      </c>
      <c r="F199" s="309" t="s">
        <v>32</v>
      </c>
      <c r="G199" s="309" t="s">
        <v>3887</v>
      </c>
      <c r="H199" s="309" t="str">
        <f>IFERROR(VLOOKUP(G199,'Cadastro de assessores'!A:B,2,FALSE),"Não Cadastrado")</f>
        <v>14574</v>
      </c>
      <c r="I199" s="309"/>
      <c r="J199" s="26" t="s">
        <v>161</v>
      </c>
      <c r="K199" s="309" t="s">
        <v>4052</v>
      </c>
      <c r="L199" s="405">
        <v>44228</v>
      </c>
      <c r="M199" s="405">
        <v>44228</v>
      </c>
      <c r="N199" s="409">
        <v>44721</v>
      </c>
      <c r="O199" s="316" t="s">
        <v>4047</v>
      </c>
      <c r="P199" s="406">
        <v>0.02</v>
      </c>
      <c r="Q199" s="439" t="s">
        <v>4649</v>
      </c>
      <c r="R199" s="436"/>
      <c r="S199" s="309" t="str">
        <f t="shared" si="18"/>
        <v>Não Qualificado</v>
      </c>
      <c r="T199" s="309" t="s">
        <v>163</v>
      </c>
      <c r="U199" s="309" t="s">
        <v>4070</v>
      </c>
      <c r="V199" s="309" t="s">
        <v>32</v>
      </c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356"/>
      <c r="AL199" s="356"/>
      <c r="AM199" s="356">
        <v>95274.52</v>
      </c>
      <c r="AN199" s="356">
        <v>127513.22</v>
      </c>
      <c r="AO199" s="356">
        <v>134212.29999999999</v>
      </c>
      <c r="AP199" s="356">
        <v>135351.28</v>
      </c>
      <c r="AQ199" s="356">
        <v>134466.76</v>
      </c>
      <c r="AR199" s="356">
        <v>138530.65</v>
      </c>
      <c r="AS199" s="356">
        <v>136207.56</v>
      </c>
      <c r="AT199" s="356">
        <v>131748.95000000001</v>
      </c>
      <c r="AU199" s="356">
        <v>130374.85</v>
      </c>
      <c r="AV199" s="356">
        <v>127122.1</v>
      </c>
      <c r="AW199" s="356">
        <v>119849.03</v>
      </c>
      <c r="AX199" s="356">
        <v>119100.88</v>
      </c>
      <c r="AY199" s="356">
        <v>120772.3</v>
      </c>
      <c r="AZ199" s="356">
        <v>125471.33</v>
      </c>
      <c r="BA199" s="356">
        <v>126273.57</v>
      </c>
      <c r="BB199" s="356">
        <v>132613.85</v>
      </c>
      <c r="BC199" s="356">
        <v>126269.88</v>
      </c>
      <c r="BD199" s="356">
        <v>130189.05</v>
      </c>
      <c r="BE199" s="356" t="s">
        <v>3167</v>
      </c>
      <c r="BF199" s="356">
        <v>0</v>
      </c>
      <c r="BG199" s="356">
        <v>0</v>
      </c>
      <c r="BH199" s="356">
        <v>0</v>
      </c>
      <c r="BI199" s="356">
        <v>0</v>
      </c>
      <c r="BJ199" s="356">
        <v>0</v>
      </c>
      <c r="BK199" s="356">
        <v>0</v>
      </c>
      <c r="BL199" s="356">
        <v>0</v>
      </c>
      <c r="BM199" s="356">
        <v>0</v>
      </c>
      <c r="BN199" s="356">
        <v>0</v>
      </c>
      <c r="BO199" s="356">
        <v>0</v>
      </c>
      <c r="BP199" s="356">
        <v>0</v>
      </c>
      <c r="BQ199" s="356">
        <v>0</v>
      </c>
      <c r="BR199" s="356">
        <v>0</v>
      </c>
      <c r="BS199" s="115" t="s">
        <v>4057</v>
      </c>
      <c r="BT199" s="115"/>
    </row>
    <row r="200" spans="1:72" ht="15.75" customHeight="1">
      <c r="A200" s="127" t="s">
        <v>30</v>
      </c>
      <c r="B200" s="108" t="s">
        <v>4650</v>
      </c>
      <c r="C200" s="460" t="s">
        <v>4651</v>
      </c>
      <c r="D200" s="316">
        <v>2476582</v>
      </c>
      <c r="E200" s="310" t="s">
        <v>18</v>
      </c>
      <c r="F200" s="310" t="s">
        <v>42</v>
      </c>
      <c r="G200" s="310" t="s">
        <v>90</v>
      </c>
      <c r="H200" s="309">
        <f>IFERROR(VLOOKUP(G200,'Cadastro de assessores'!A:B,2,FALSE),"Não Cadastrado")</f>
        <v>12331</v>
      </c>
      <c r="I200" s="309"/>
      <c r="J200" s="26" t="s">
        <v>4046</v>
      </c>
      <c r="K200" s="310" t="s">
        <v>170</v>
      </c>
      <c r="L200" s="435">
        <v>44683</v>
      </c>
      <c r="M200" s="435">
        <v>44697</v>
      </c>
      <c r="N200" s="316"/>
      <c r="O200" s="316" t="s">
        <v>4064</v>
      </c>
      <c r="P200" s="410">
        <v>1.2E-2</v>
      </c>
      <c r="Q200" s="439" t="s">
        <v>4652</v>
      </c>
      <c r="R200" s="436"/>
      <c r="S200" s="309"/>
      <c r="T200" s="309" t="s">
        <v>163</v>
      </c>
      <c r="U200" s="309"/>
      <c r="V200" s="309" t="s">
        <v>42</v>
      </c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437"/>
      <c r="AH200" s="437"/>
      <c r="AI200" s="437"/>
      <c r="AJ200" s="356"/>
      <c r="AK200" s="356"/>
      <c r="AL200" s="356"/>
      <c r="AM200" s="356"/>
      <c r="AN200" s="356"/>
      <c r="AO200" s="356"/>
      <c r="AP200" s="356"/>
      <c r="AQ200" s="356"/>
      <c r="AR200" s="356"/>
      <c r="AS200" s="356"/>
      <c r="AT200" s="356"/>
      <c r="AU200" s="356"/>
      <c r="AV200" s="356"/>
      <c r="AW200" s="367"/>
      <c r="AX200" s="357"/>
      <c r="AY200" s="357"/>
      <c r="AZ200" s="356"/>
      <c r="BA200" s="356"/>
      <c r="BB200" s="356"/>
      <c r="BC200" s="356"/>
      <c r="BD200" s="356"/>
      <c r="BE200" s="356"/>
      <c r="BF200" s="356">
        <v>0</v>
      </c>
      <c r="BG200" s="356">
        <v>806147.97420000006</v>
      </c>
      <c r="BH200" s="356">
        <v>761524.12</v>
      </c>
      <c r="BI200" s="356">
        <v>867290.36</v>
      </c>
      <c r="BJ200" s="356">
        <v>871979.81</v>
      </c>
      <c r="BK200" s="356">
        <v>878528.3</v>
      </c>
      <c r="BL200" s="356">
        <v>887642.62</v>
      </c>
      <c r="BM200" s="356">
        <v>905151.86</v>
      </c>
      <c r="BN200" s="356">
        <v>899235.19</v>
      </c>
      <c r="BO200" s="356">
        <v>0</v>
      </c>
      <c r="BP200" s="356">
        <v>0</v>
      </c>
      <c r="BQ200" s="356">
        <v>0</v>
      </c>
      <c r="BR200" s="356">
        <v>0</v>
      </c>
      <c r="BS200" s="115">
        <v>0</v>
      </c>
      <c r="BT200" s="115"/>
    </row>
    <row r="201" spans="1:72" ht="15.75" customHeight="1">
      <c r="A201" s="127" t="s">
        <v>30</v>
      </c>
      <c r="B201" s="108" t="s">
        <v>1359</v>
      </c>
      <c r="C201" s="460" t="s">
        <v>1357</v>
      </c>
      <c r="D201" s="316">
        <v>3353688</v>
      </c>
      <c r="E201" s="310" t="s">
        <v>18</v>
      </c>
      <c r="F201" s="310" t="s">
        <v>32</v>
      </c>
      <c r="G201" s="310" t="s">
        <v>409</v>
      </c>
      <c r="H201" s="309">
        <f>IFERROR(VLOOKUP(G201,'Cadastro de assessores'!A:B,2,FALSE),"Não Cadastrado")</f>
        <v>12359</v>
      </c>
      <c r="I201" s="309"/>
      <c r="J201" s="26" t="s">
        <v>4046</v>
      </c>
      <c r="K201" s="310" t="s">
        <v>170</v>
      </c>
      <c r="L201" s="435">
        <v>44778</v>
      </c>
      <c r="M201" s="435">
        <v>44778</v>
      </c>
      <c r="N201" s="316"/>
      <c r="O201" s="316" t="s">
        <v>4061</v>
      </c>
      <c r="P201" s="410">
        <v>7.0000000000000001E-3</v>
      </c>
      <c r="Q201" s="465" t="s">
        <v>4653</v>
      </c>
      <c r="R201" s="436"/>
      <c r="S201" s="309"/>
      <c r="T201" s="309" t="s">
        <v>207</v>
      </c>
      <c r="U201" s="309"/>
      <c r="V201" s="309" t="s">
        <v>230</v>
      </c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  <c r="AG201" s="437"/>
      <c r="AH201" s="437"/>
      <c r="AI201" s="437"/>
      <c r="AJ201" s="356"/>
      <c r="AK201" s="356"/>
      <c r="AL201" s="356"/>
      <c r="AM201" s="356"/>
      <c r="AN201" s="356"/>
      <c r="AO201" s="356"/>
      <c r="AP201" s="356"/>
      <c r="AQ201" s="356"/>
      <c r="AR201" s="356"/>
      <c r="AS201" s="356"/>
      <c r="AT201" s="356"/>
      <c r="AU201" s="356"/>
      <c r="AV201" s="356"/>
      <c r="AW201" s="367"/>
      <c r="AX201" s="357"/>
      <c r="AY201" s="357"/>
      <c r="AZ201" s="356"/>
      <c r="BA201" s="356"/>
      <c r="BB201" s="356"/>
      <c r="BC201" s="356"/>
      <c r="BD201" s="356"/>
      <c r="BE201" s="356"/>
      <c r="BF201" s="356">
        <v>0</v>
      </c>
      <c r="BG201" s="356">
        <v>83061.288570000004</v>
      </c>
      <c r="BH201" s="356">
        <v>83692.320000000007</v>
      </c>
      <c r="BI201" s="356">
        <v>84345.09</v>
      </c>
      <c r="BJ201" s="356">
        <v>84959.85</v>
      </c>
      <c r="BK201" s="356">
        <v>85594.45</v>
      </c>
      <c r="BL201" s="356">
        <v>13127.32</v>
      </c>
      <c r="BM201" s="356">
        <v>313.98</v>
      </c>
      <c r="BN201" s="356">
        <v>0</v>
      </c>
      <c r="BO201" s="356">
        <v>0</v>
      </c>
      <c r="BP201" s="356">
        <v>0</v>
      </c>
      <c r="BQ201" s="356">
        <v>0</v>
      </c>
      <c r="BR201" s="356">
        <v>0</v>
      </c>
      <c r="BS201" s="115">
        <v>0</v>
      </c>
      <c r="BT201" s="115"/>
    </row>
    <row r="202" spans="1:72" ht="15.75" customHeight="1">
      <c r="A202" s="127" t="s">
        <v>30</v>
      </c>
      <c r="B202" s="108" t="s">
        <v>4654</v>
      </c>
      <c r="C202" s="460" t="s">
        <v>4655</v>
      </c>
      <c r="D202" s="316">
        <v>7082227</v>
      </c>
      <c r="E202" s="310" t="s">
        <v>18</v>
      </c>
      <c r="F202" s="310" t="s">
        <v>42</v>
      </c>
      <c r="G202" s="310" t="s">
        <v>48</v>
      </c>
      <c r="H202" s="310" t="str">
        <f>IFERROR(VLOOKUP(G202,'Cadastro de assessores'!A:B,2,FALSE),"Não Cadastrado")</f>
        <v>18009</v>
      </c>
      <c r="I202" s="310"/>
      <c r="J202" s="26" t="s">
        <v>4046</v>
      </c>
      <c r="K202" s="310" t="s">
        <v>170</v>
      </c>
      <c r="L202" s="435">
        <v>44509</v>
      </c>
      <c r="M202" s="435">
        <v>44511</v>
      </c>
      <c r="N202" s="316"/>
      <c r="O202" s="316" t="s">
        <v>4053</v>
      </c>
      <c r="P202" s="410">
        <v>1.4999999999999999E-2</v>
      </c>
      <c r="Q202" s="439" t="s">
        <v>4656</v>
      </c>
      <c r="R202" s="436"/>
      <c r="S202" s="309" t="str">
        <f t="shared" ref="S202:S210" si="19">IF(BC202&lt;=0,"",IF(BC202&lt;=1000000,"Não Qualificado",IF(AND(BC202&gt;1000000,BC202&lt;=10000000),"Qualificado","Profissional")))</f>
        <v>Qualificado</v>
      </c>
      <c r="T202" s="309" t="s">
        <v>163</v>
      </c>
      <c r="U202" s="309" t="s">
        <v>4226</v>
      </c>
      <c r="V202" s="309" t="s">
        <v>42</v>
      </c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437"/>
      <c r="AH202" s="437"/>
      <c r="AI202" s="437"/>
      <c r="AJ202" s="356"/>
      <c r="AK202" s="356"/>
      <c r="AL202" s="356"/>
      <c r="AM202" s="356"/>
      <c r="AN202" s="356"/>
      <c r="AO202" s="356"/>
      <c r="AP202" s="356"/>
      <c r="AQ202" s="356"/>
      <c r="AR202" s="356"/>
      <c r="AS202" s="356"/>
      <c r="AT202" s="356"/>
      <c r="AU202" s="356"/>
      <c r="AV202" s="356"/>
      <c r="AW202" s="367"/>
      <c r="AX202" s="357"/>
      <c r="AY202" s="357">
        <v>442798.46</v>
      </c>
      <c r="AZ202" s="356">
        <v>574043.36</v>
      </c>
      <c r="BA202" s="356">
        <v>578707.67000000004</v>
      </c>
      <c r="BB202" s="356">
        <v>643782.61</v>
      </c>
      <c r="BC202" s="356">
        <v>1234641.72</v>
      </c>
      <c r="BD202" s="356">
        <v>791677.5</v>
      </c>
      <c r="BE202" s="356">
        <v>792372.02</v>
      </c>
      <c r="BF202" s="356">
        <v>803435.78</v>
      </c>
      <c r="BG202" s="356">
        <v>809460.13100000005</v>
      </c>
      <c r="BH202" s="356">
        <v>812381.95</v>
      </c>
      <c r="BI202" s="356">
        <v>833860.43</v>
      </c>
      <c r="BJ202" s="356">
        <v>833075.28</v>
      </c>
      <c r="BK202" s="356">
        <v>552167.78</v>
      </c>
      <c r="BL202" s="356">
        <v>492363.13</v>
      </c>
      <c r="BM202" s="356">
        <v>495693.17</v>
      </c>
      <c r="BN202" s="356">
        <v>0</v>
      </c>
      <c r="BO202" s="356">
        <v>0</v>
      </c>
      <c r="BP202" s="356">
        <v>0</v>
      </c>
      <c r="BQ202" s="356">
        <v>0</v>
      </c>
      <c r="BR202" s="356">
        <v>0</v>
      </c>
      <c r="BS202" s="115" t="s">
        <v>4057</v>
      </c>
      <c r="BT202" s="115"/>
    </row>
    <row r="203" spans="1:72" ht="15.75" customHeight="1">
      <c r="A203" s="127" t="s">
        <v>30</v>
      </c>
      <c r="B203" s="108" t="s">
        <v>4657</v>
      </c>
      <c r="C203" s="108" t="s">
        <v>4658</v>
      </c>
      <c r="D203" s="309">
        <v>7998405</v>
      </c>
      <c r="E203" s="310" t="s">
        <v>18</v>
      </c>
      <c r="F203" s="310" t="s">
        <v>32</v>
      </c>
      <c r="G203" s="310" t="s">
        <v>220</v>
      </c>
      <c r="H203" s="310">
        <f>IFERROR(VLOOKUP(G203,'Cadastro de assessores'!A:B,2,FALSE),"Não Cadastrado")</f>
        <v>12332</v>
      </c>
      <c r="I203" s="310"/>
      <c r="J203" s="26" t="s">
        <v>4046</v>
      </c>
      <c r="K203" s="310" t="s">
        <v>170</v>
      </c>
      <c r="L203" s="442">
        <v>44613</v>
      </c>
      <c r="M203" s="442">
        <v>44615</v>
      </c>
      <c r="N203" s="309"/>
      <c r="O203" s="309" t="s">
        <v>4061</v>
      </c>
      <c r="P203" s="406">
        <v>7.0000000000000001E-3</v>
      </c>
      <c r="Q203" s="439"/>
      <c r="R203" s="436"/>
      <c r="S203" s="309" t="str">
        <f t="shared" si="19"/>
        <v>Não Qualificado</v>
      </c>
      <c r="T203" s="309" t="s">
        <v>163</v>
      </c>
      <c r="U203" s="309" t="s">
        <v>4188</v>
      </c>
      <c r="V203" s="309" t="s">
        <v>32</v>
      </c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356"/>
      <c r="AL203" s="356"/>
      <c r="AM203" s="356"/>
      <c r="AN203" s="356"/>
      <c r="AO203" s="356"/>
      <c r="AP203" s="356"/>
      <c r="AQ203" s="356"/>
      <c r="AR203" s="356"/>
      <c r="AS203" s="356"/>
      <c r="AT203" s="356"/>
      <c r="AU203" s="356"/>
      <c r="AV203" s="356"/>
      <c r="AW203" s="356"/>
      <c r="AX203" s="356"/>
      <c r="AY203" s="356"/>
      <c r="AZ203" s="356"/>
      <c r="BA203" s="356">
        <v>37321.760000000002</v>
      </c>
      <c r="BB203" s="356">
        <v>37812.26</v>
      </c>
      <c r="BC203" s="356">
        <v>395304.9</v>
      </c>
      <c r="BD203" s="356">
        <v>38760.46</v>
      </c>
      <c r="BE203" s="356">
        <v>39133.85</v>
      </c>
      <c r="BF203" s="356">
        <v>30</v>
      </c>
      <c r="BG203" s="356">
        <v>14.72</v>
      </c>
      <c r="BH203" s="356">
        <v>14.72</v>
      </c>
      <c r="BI203" s="356">
        <v>14.72</v>
      </c>
      <c r="BJ203" s="356">
        <v>14.72</v>
      </c>
      <c r="BK203" s="356">
        <v>14.72</v>
      </c>
      <c r="BL203" s="356">
        <v>14.72</v>
      </c>
      <c r="BM203" s="356">
        <v>14.72</v>
      </c>
      <c r="BN203" s="356">
        <v>14.72</v>
      </c>
      <c r="BO203" s="356">
        <v>14.72</v>
      </c>
      <c r="BP203" s="356">
        <v>14.72</v>
      </c>
      <c r="BQ203" s="356">
        <v>14.72</v>
      </c>
      <c r="BR203" s="356">
        <v>14.72</v>
      </c>
      <c r="BS203" s="115">
        <v>0</v>
      </c>
      <c r="BT203" s="115"/>
    </row>
    <row r="204" spans="1:72" ht="15.75" customHeight="1">
      <c r="A204" s="127" t="s">
        <v>30</v>
      </c>
      <c r="B204" s="108" t="s">
        <v>3414</v>
      </c>
      <c r="C204" s="108" t="s">
        <v>3412</v>
      </c>
      <c r="D204" s="309">
        <v>4798641</v>
      </c>
      <c r="E204" s="310" t="s">
        <v>18</v>
      </c>
      <c r="F204" s="310" t="s">
        <v>32</v>
      </c>
      <c r="G204" s="310" t="s">
        <v>2729</v>
      </c>
      <c r="H204" s="310" t="str">
        <f>IFERROR(VLOOKUP(G204,'Cadastro de assessores'!A:B,2,FALSE),"Não Cadastrado")</f>
        <v>18256</v>
      </c>
      <c r="I204" s="310"/>
      <c r="J204" s="26" t="s">
        <v>4046</v>
      </c>
      <c r="K204" s="310" t="s">
        <v>170</v>
      </c>
      <c r="L204" s="434">
        <v>44293</v>
      </c>
      <c r="M204" s="434">
        <v>44291</v>
      </c>
      <c r="N204" s="309"/>
      <c r="O204" s="309" t="s">
        <v>4053</v>
      </c>
      <c r="P204" s="406">
        <v>0.01</v>
      </c>
      <c r="Q204" s="439" t="s">
        <v>4137</v>
      </c>
      <c r="R204" s="436"/>
      <c r="S204" s="309" t="str">
        <f t="shared" si="19"/>
        <v>Não Qualificado</v>
      </c>
      <c r="T204" s="309" t="s">
        <v>163</v>
      </c>
      <c r="U204" s="309" t="s">
        <v>4437</v>
      </c>
      <c r="V204" s="309" t="s">
        <v>32</v>
      </c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356"/>
      <c r="AL204" s="356"/>
      <c r="AM204" s="356" t="s">
        <v>3378</v>
      </c>
      <c r="AN204" s="356" t="s">
        <v>3378</v>
      </c>
      <c r="AO204" s="356"/>
      <c r="AP204" s="356">
        <v>147844.5</v>
      </c>
      <c r="AQ204" s="356">
        <v>146615.69</v>
      </c>
      <c r="AR204" s="356">
        <v>150175.82</v>
      </c>
      <c r="AS204" s="356">
        <v>140323.62</v>
      </c>
      <c r="AT204" s="356">
        <v>131011.12</v>
      </c>
      <c r="AU204" s="356">
        <v>119476.87</v>
      </c>
      <c r="AV204" s="356">
        <v>101839.01</v>
      </c>
      <c r="AW204" s="356">
        <v>27700.19</v>
      </c>
      <c r="AX204" s="356">
        <v>21560.98</v>
      </c>
      <c r="AY204" s="356">
        <v>21979.74</v>
      </c>
      <c r="AZ204" s="356">
        <v>23037.37</v>
      </c>
      <c r="BA204" s="356">
        <v>23369.02</v>
      </c>
      <c r="BB204" s="356">
        <v>24874.33</v>
      </c>
      <c r="BC204" s="356">
        <v>232128.88</v>
      </c>
      <c r="BD204" s="356">
        <v>23308.92</v>
      </c>
      <c r="BE204" s="356">
        <v>17940.330000000002</v>
      </c>
      <c r="BF204" s="356">
        <v>17058.46</v>
      </c>
      <c r="BG204" s="356">
        <v>5053.7</v>
      </c>
      <c r="BH204" s="356">
        <v>5085.08</v>
      </c>
      <c r="BI204" s="356">
        <v>5127.96</v>
      </c>
      <c r="BJ204" s="356">
        <v>5173.25</v>
      </c>
      <c r="BK204" s="356">
        <v>5214.21</v>
      </c>
      <c r="BL204" s="356">
        <v>5354.48</v>
      </c>
      <c r="BM204" s="356">
        <v>5400.8</v>
      </c>
      <c r="BN204" s="356">
        <v>0</v>
      </c>
      <c r="BO204" s="356">
        <v>0</v>
      </c>
      <c r="BP204" s="356">
        <v>0</v>
      </c>
      <c r="BQ204" s="356">
        <v>0</v>
      </c>
      <c r="BR204" s="356">
        <v>0</v>
      </c>
      <c r="BS204" s="115">
        <v>0</v>
      </c>
      <c r="BT204" s="115"/>
    </row>
    <row r="205" spans="1:72" ht="15.75" customHeight="1">
      <c r="A205" s="127" t="s">
        <v>30</v>
      </c>
      <c r="B205" s="108" t="s">
        <v>4659</v>
      </c>
      <c r="C205" s="127" t="s">
        <v>4660</v>
      </c>
      <c r="D205" s="309">
        <v>4833105</v>
      </c>
      <c r="E205" s="309" t="s">
        <v>18</v>
      </c>
      <c r="F205" s="309" t="s">
        <v>32</v>
      </c>
      <c r="G205" s="309" t="s">
        <v>4051</v>
      </c>
      <c r="H205" s="309" t="str">
        <f>IFERROR(VLOOKUP(G205,'Cadastro de assessores'!A:B,2,FALSE),"Não Cadastrado")</f>
        <v>17679</v>
      </c>
      <c r="I205" s="309"/>
      <c r="J205" s="26" t="s">
        <v>161</v>
      </c>
      <c r="K205" s="309" t="s">
        <v>4052</v>
      </c>
      <c r="L205" s="405">
        <v>44231</v>
      </c>
      <c r="M205" s="405">
        <v>44231</v>
      </c>
      <c r="N205" s="438">
        <v>44518</v>
      </c>
      <c r="O205" s="309" t="s">
        <v>4064</v>
      </c>
      <c r="P205" s="406">
        <v>1.2E-2</v>
      </c>
      <c r="Q205" s="176" t="s">
        <v>4661</v>
      </c>
      <c r="R205" s="436"/>
      <c r="S205" s="309" t="str">
        <f t="shared" si="19"/>
        <v>Não Qualificado</v>
      </c>
      <c r="T205" s="309" t="s">
        <v>163</v>
      </c>
      <c r="U205" s="309" t="s">
        <v>4091</v>
      </c>
      <c r="V205" s="309" t="s">
        <v>32</v>
      </c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356"/>
      <c r="AL205" s="356"/>
      <c r="AM205" s="356">
        <v>79826.06</v>
      </c>
      <c r="AN205" s="356">
        <v>79999.740000000005</v>
      </c>
      <c r="AO205" s="356">
        <v>121185.4</v>
      </c>
      <c r="AP205" s="356">
        <v>121764.11</v>
      </c>
      <c r="AQ205" s="356">
        <v>121441.11</v>
      </c>
      <c r="AR205" s="356">
        <v>123063.35</v>
      </c>
      <c r="AS205" s="356">
        <v>122760.49</v>
      </c>
      <c r="AT205" s="356">
        <v>121077.59</v>
      </c>
      <c r="AU205" s="356">
        <v>120231.67</v>
      </c>
      <c r="AV205" s="356">
        <v>121750.05</v>
      </c>
      <c r="AW205" s="356">
        <v>114163.92</v>
      </c>
      <c r="AX205" s="356"/>
      <c r="AY205" s="356"/>
      <c r="AZ205" s="356"/>
      <c r="BA205" s="356">
        <v>0</v>
      </c>
      <c r="BB205" s="356">
        <v>0</v>
      </c>
      <c r="BC205" s="356">
        <v>90391.89</v>
      </c>
      <c r="BD205" s="356" t="s">
        <v>3167</v>
      </c>
      <c r="BE205" s="356" t="s">
        <v>3167</v>
      </c>
      <c r="BF205" s="356">
        <v>0</v>
      </c>
      <c r="BG205" s="356">
        <v>0</v>
      </c>
      <c r="BH205" s="356">
        <v>0</v>
      </c>
      <c r="BI205" s="356">
        <v>0</v>
      </c>
      <c r="BJ205" s="356">
        <v>0</v>
      </c>
      <c r="BK205" s="356">
        <v>0</v>
      </c>
      <c r="BL205" s="356">
        <v>0</v>
      </c>
      <c r="BM205" s="356">
        <v>0</v>
      </c>
      <c r="BN205" s="356">
        <v>0</v>
      </c>
      <c r="BO205" s="356">
        <v>0</v>
      </c>
      <c r="BP205" s="356">
        <v>0</v>
      </c>
      <c r="BQ205" s="356">
        <v>0</v>
      </c>
      <c r="BR205" s="356">
        <v>0</v>
      </c>
      <c r="BS205" s="115" t="s">
        <v>4057</v>
      </c>
      <c r="BT205" s="115"/>
    </row>
    <row r="206" spans="1:72" ht="15.75" customHeight="1">
      <c r="A206" s="127" t="s">
        <v>30</v>
      </c>
      <c r="B206" s="108" t="s">
        <v>4662</v>
      </c>
      <c r="C206" s="408" t="s">
        <v>4663</v>
      </c>
      <c r="D206" s="316">
        <v>8118134</v>
      </c>
      <c r="E206" s="310" t="s">
        <v>159</v>
      </c>
      <c r="F206" s="310" t="s">
        <v>32</v>
      </c>
      <c r="G206" s="310" t="s">
        <v>4135</v>
      </c>
      <c r="H206" s="316">
        <f>IFERROR(VLOOKUP(G206,'Cadastro de assessores'!A:B,2,FALSE),"Não Cadastrado")</f>
        <v>12356</v>
      </c>
      <c r="I206" s="316"/>
      <c r="J206" s="26" t="s">
        <v>4046</v>
      </c>
      <c r="K206" s="310" t="s">
        <v>170</v>
      </c>
      <c r="L206" s="434">
        <v>44686</v>
      </c>
      <c r="M206" s="434">
        <v>44685</v>
      </c>
      <c r="N206" s="316"/>
      <c r="O206" s="316" t="s">
        <v>4664</v>
      </c>
      <c r="P206" s="406">
        <v>1.4999999999999999E-2</v>
      </c>
      <c r="Q206" s="176" t="s">
        <v>4665</v>
      </c>
      <c r="R206" s="436"/>
      <c r="S206" s="309" t="str">
        <f t="shared" si="19"/>
        <v/>
      </c>
      <c r="T206" s="309" t="s">
        <v>163</v>
      </c>
      <c r="U206" s="316" t="s">
        <v>4075</v>
      </c>
      <c r="V206" s="316" t="s">
        <v>32</v>
      </c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  <c r="AG206" s="367"/>
      <c r="AH206" s="437"/>
      <c r="AI206" s="437"/>
      <c r="AJ206" s="356"/>
      <c r="AK206" s="356"/>
      <c r="AL206" s="356"/>
      <c r="AM206" s="356"/>
      <c r="AN206" s="356"/>
      <c r="AO206" s="356"/>
      <c r="AP206" s="356"/>
      <c r="AQ206" s="356"/>
      <c r="AR206" s="356"/>
      <c r="AS206" s="367"/>
      <c r="AT206" s="357"/>
      <c r="AU206" s="357"/>
      <c r="AV206" s="356"/>
      <c r="AW206" s="356"/>
      <c r="AX206" s="356"/>
      <c r="AY206" s="356"/>
      <c r="AZ206" s="356"/>
      <c r="BA206" s="356"/>
      <c r="BB206" s="356"/>
      <c r="BC206" s="356"/>
      <c r="BD206" s="356">
        <v>821332.71</v>
      </c>
      <c r="BE206" s="356">
        <v>828064.8</v>
      </c>
      <c r="BF206" s="356">
        <v>834802.06</v>
      </c>
      <c r="BG206" s="356">
        <v>848360.41209999996</v>
      </c>
      <c r="BH206" s="356">
        <v>850503.23</v>
      </c>
      <c r="BI206" s="356">
        <v>857335.17</v>
      </c>
      <c r="BJ206" s="356">
        <v>850002.23</v>
      </c>
      <c r="BK206" s="356">
        <v>852684.53</v>
      </c>
      <c r="BL206" s="356">
        <v>859574.4</v>
      </c>
      <c r="BM206" s="356">
        <v>339811.73</v>
      </c>
      <c r="BN206" s="356">
        <v>342552.68</v>
      </c>
      <c r="BO206" s="356">
        <v>249</v>
      </c>
      <c r="BP206" s="356">
        <v>249</v>
      </c>
      <c r="BQ206" s="356">
        <v>249</v>
      </c>
      <c r="BR206" s="356">
        <v>249</v>
      </c>
      <c r="BS206" s="115">
        <v>0</v>
      </c>
      <c r="BT206" s="115"/>
    </row>
    <row r="207" spans="1:72" ht="15.75" customHeight="1">
      <c r="A207" s="127" t="s">
        <v>30</v>
      </c>
      <c r="B207" s="108" t="s">
        <v>4666</v>
      </c>
      <c r="C207" s="321" t="s">
        <v>4667</v>
      </c>
      <c r="D207" s="324">
        <v>5998094</v>
      </c>
      <c r="E207" s="309" t="s">
        <v>18</v>
      </c>
      <c r="F207" s="309" t="s">
        <v>42</v>
      </c>
      <c r="G207" s="309" t="s">
        <v>48</v>
      </c>
      <c r="H207" s="309" t="str">
        <f>IFERROR(VLOOKUP(G207,'Cadastro de assessores'!A:B,2,FALSE),"Não Cadastrado")</f>
        <v>18009</v>
      </c>
      <c r="I207" s="309"/>
      <c r="J207" s="26" t="s">
        <v>161</v>
      </c>
      <c r="K207" s="309" t="s">
        <v>4052</v>
      </c>
      <c r="L207" s="405">
        <v>44462</v>
      </c>
      <c r="M207" s="405">
        <v>44462</v>
      </c>
      <c r="N207" s="405">
        <v>44676</v>
      </c>
      <c r="O207" s="309" t="s">
        <v>4053</v>
      </c>
      <c r="P207" s="410">
        <v>1.4999999999999999E-2</v>
      </c>
      <c r="Q207" s="328" t="s">
        <v>4668</v>
      </c>
      <c r="R207" s="436"/>
      <c r="S207" s="309" t="str">
        <f t="shared" si="19"/>
        <v>Não Qualificado</v>
      </c>
      <c r="T207" s="309" t="s">
        <v>163</v>
      </c>
      <c r="U207" s="316" t="s">
        <v>4142</v>
      </c>
      <c r="V207" s="309" t="s">
        <v>4143</v>
      </c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56"/>
      <c r="AK207" s="356"/>
      <c r="AL207" s="356"/>
      <c r="AM207" s="356"/>
      <c r="AN207" s="356"/>
      <c r="AO207" s="356"/>
      <c r="AP207" s="356"/>
      <c r="AQ207" s="367"/>
      <c r="AR207" s="356"/>
      <c r="AS207" s="356"/>
      <c r="AT207" s="357"/>
      <c r="AU207" s="357"/>
      <c r="AV207" s="356">
        <v>111123.17</v>
      </c>
      <c r="AW207" s="356">
        <v>107505</v>
      </c>
      <c r="AX207" s="356">
        <v>106646.14</v>
      </c>
      <c r="AY207" s="356">
        <v>107581.1</v>
      </c>
      <c r="AZ207" s="356">
        <v>111241.24</v>
      </c>
      <c r="BA207" s="356">
        <v>112103.75</v>
      </c>
      <c r="BB207" s="356">
        <v>116050.26</v>
      </c>
      <c r="BC207" s="356">
        <v>2317.88</v>
      </c>
      <c r="BD207" s="356" t="s">
        <v>3167</v>
      </c>
      <c r="BE207" s="356" t="s">
        <v>3167</v>
      </c>
      <c r="BF207" s="356">
        <v>0</v>
      </c>
      <c r="BG207" s="356">
        <v>0</v>
      </c>
      <c r="BH207" s="356">
        <v>0</v>
      </c>
      <c r="BI207" s="356">
        <v>0</v>
      </c>
      <c r="BJ207" s="356">
        <v>0</v>
      </c>
      <c r="BK207" s="356">
        <v>0</v>
      </c>
      <c r="BL207" s="356">
        <v>0</v>
      </c>
      <c r="BM207" s="356">
        <v>0</v>
      </c>
      <c r="BN207" s="356">
        <v>0</v>
      </c>
      <c r="BO207" s="356">
        <v>0</v>
      </c>
      <c r="BP207" s="356">
        <v>0</v>
      </c>
      <c r="BQ207" s="356">
        <v>0</v>
      </c>
      <c r="BR207" s="356">
        <v>0</v>
      </c>
      <c r="BS207" s="115" t="s">
        <v>4057</v>
      </c>
      <c r="BT207" s="115"/>
    </row>
    <row r="208" spans="1:72" ht="15.75" customHeight="1">
      <c r="A208" s="127" t="s">
        <v>30</v>
      </c>
      <c r="B208" s="108" t="s">
        <v>4669</v>
      </c>
      <c r="C208" s="408" t="s">
        <v>4670</v>
      </c>
      <c r="D208" s="316">
        <v>3712007</v>
      </c>
      <c r="E208" s="309" t="s">
        <v>18</v>
      </c>
      <c r="F208" s="309" t="s">
        <v>42</v>
      </c>
      <c r="G208" s="309" t="s">
        <v>48</v>
      </c>
      <c r="H208" s="309" t="str">
        <f>IFERROR(VLOOKUP(G208,'Cadastro de assessores'!A:B,2,FALSE),"Não Cadastrado")</f>
        <v>18009</v>
      </c>
      <c r="I208" s="309"/>
      <c r="J208" s="26" t="s">
        <v>161</v>
      </c>
      <c r="K208" s="309" t="s">
        <v>4052</v>
      </c>
      <c r="L208" s="309" t="s">
        <v>3378</v>
      </c>
      <c r="M208" s="309" t="s">
        <v>3378</v>
      </c>
      <c r="N208" s="409">
        <v>44404</v>
      </c>
      <c r="O208" s="316" t="s">
        <v>4053</v>
      </c>
      <c r="P208" s="410">
        <v>1.4999999999999999E-2</v>
      </c>
      <c r="Q208" s="176" t="s">
        <v>4671</v>
      </c>
      <c r="R208" s="436"/>
      <c r="S208" s="309" t="str">
        <f t="shared" si="19"/>
        <v>Não Qualificado</v>
      </c>
      <c r="T208" s="309" t="s">
        <v>163</v>
      </c>
      <c r="U208" s="316" t="s">
        <v>4105</v>
      </c>
      <c r="V208" s="316" t="s">
        <v>230</v>
      </c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  <c r="AG208" s="367"/>
      <c r="AH208" s="367"/>
      <c r="AI208" s="367"/>
      <c r="AJ208" s="367"/>
      <c r="AK208" s="356"/>
      <c r="AL208" s="356"/>
      <c r="AM208" s="356"/>
      <c r="AN208" s="356"/>
      <c r="AO208" s="356"/>
      <c r="AP208" s="356"/>
      <c r="AQ208" s="356"/>
      <c r="AR208" s="367"/>
      <c r="AS208" s="356">
        <v>11549.13</v>
      </c>
      <c r="AT208" s="356">
        <v>11100.7</v>
      </c>
      <c r="AU208" s="356"/>
      <c r="AV208" s="356"/>
      <c r="AW208" s="356"/>
      <c r="AX208" s="356"/>
      <c r="AY208" s="356"/>
      <c r="AZ208" s="356"/>
      <c r="BA208" s="356">
        <v>0</v>
      </c>
      <c r="BB208" s="356">
        <v>0</v>
      </c>
      <c r="BC208" s="356">
        <v>723.98</v>
      </c>
      <c r="BD208" s="356" t="s">
        <v>3167</v>
      </c>
      <c r="BE208" s="356" t="s">
        <v>3167</v>
      </c>
      <c r="BF208" s="356">
        <v>0</v>
      </c>
      <c r="BG208" s="356">
        <v>0</v>
      </c>
      <c r="BH208" s="356">
        <v>0</v>
      </c>
      <c r="BI208" s="356">
        <v>0</v>
      </c>
      <c r="BJ208" s="356">
        <v>0</v>
      </c>
      <c r="BK208" s="356">
        <v>0</v>
      </c>
      <c r="BL208" s="356">
        <v>0</v>
      </c>
      <c r="BM208" s="356">
        <v>0</v>
      </c>
      <c r="BN208" s="356">
        <v>0</v>
      </c>
      <c r="BO208" s="356">
        <v>0</v>
      </c>
      <c r="BP208" s="356">
        <v>0</v>
      </c>
      <c r="BQ208" s="356">
        <v>0</v>
      </c>
      <c r="BR208" s="356">
        <v>0</v>
      </c>
      <c r="BS208" s="115" t="s">
        <v>4057</v>
      </c>
      <c r="BT208" s="115"/>
    </row>
    <row r="209" spans="1:72" ht="15.75" customHeight="1">
      <c r="A209" s="127" t="s">
        <v>30</v>
      </c>
      <c r="B209" s="108" t="s">
        <v>4672</v>
      </c>
      <c r="C209" s="408" t="s">
        <v>4673</v>
      </c>
      <c r="D209" s="316">
        <v>3919372</v>
      </c>
      <c r="E209" s="309" t="s">
        <v>18</v>
      </c>
      <c r="F209" s="309" t="s">
        <v>42</v>
      </c>
      <c r="G209" s="309" t="s">
        <v>48</v>
      </c>
      <c r="H209" s="316" t="str">
        <f>IFERROR(VLOOKUP(G209,'Cadastro de assessores'!A:B,2,FALSE),"Não Cadastrado")</f>
        <v>18009</v>
      </c>
      <c r="I209" s="316"/>
      <c r="J209" s="26" t="s">
        <v>161</v>
      </c>
      <c r="K209" s="309" t="s">
        <v>4052</v>
      </c>
      <c r="L209" s="405">
        <v>44413</v>
      </c>
      <c r="M209" s="405">
        <v>44413</v>
      </c>
      <c r="N209" s="316"/>
      <c r="O209" s="316" t="s">
        <v>4068</v>
      </c>
      <c r="P209" s="406">
        <v>2.5000000000000001E-2</v>
      </c>
      <c r="Q209" s="176" t="s">
        <v>4674</v>
      </c>
      <c r="R209" s="436"/>
      <c r="S209" s="309" t="str">
        <f t="shared" si="19"/>
        <v>Não Qualificado</v>
      </c>
      <c r="T209" s="309" t="s">
        <v>163</v>
      </c>
      <c r="U209" s="316" t="s">
        <v>4105</v>
      </c>
      <c r="V209" s="316" t="s">
        <v>230</v>
      </c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437"/>
      <c r="AI209" s="437"/>
      <c r="AJ209" s="356"/>
      <c r="AK209" s="356"/>
      <c r="AL209" s="356"/>
      <c r="AM209" s="356"/>
      <c r="AN209" s="356"/>
      <c r="AO209" s="356"/>
      <c r="AP209" s="356"/>
      <c r="AQ209" s="356"/>
      <c r="AR209" s="356"/>
      <c r="AS209" s="367"/>
      <c r="AT209" s="357">
        <v>77768.14</v>
      </c>
      <c r="AU209" s="357">
        <v>76647.509999999995</v>
      </c>
      <c r="AV209" s="356">
        <v>74347.05</v>
      </c>
      <c r="AW209" s="356">
        <v>70583.240000000005</v>
      </c>
      <c r="AX209" s="356">
        <v>16682.18</v>
      </c>
      <c r="AY209" s="356">
        <v>17103.669999999998</v>
      </c>
      <c r="AZ209" s="356">
        <v>719.6</v>
      </c>
      <c r="BA209" s="356">
        <v>721.33</v>
      </c>
      <c r="BB209" s="356">
        <v>722.77</v>
      </c>
      <c r="BC209" s="356">
        <v>198.79</v>
      </c>
      <c r="BD209" s="356" t="s">
        <v>3167</v>
      </c>
      <c r="BE209" s="356" t="s">
        <v>3167</v>
      </c>
      <c r="BF209" s="356">
        <v>0</v>
      </c>
      <c r="BG209" s="356">
        <v>0</v>
      </c>
      <c r="BH209" s="356">
        <v>0</v>
      </c>
      <c r="BI209" s="356">
        <v>0</v>
      </c>
      <c r="BJ209" s="356">
        <v>0</v>
      </c>
      <c r="BK209" s="356">
        <v>0</v>
      </c>
      <c r="BL209" s="356">
        <v>0</v>
      </c>
      <c r="BM209" s="356">
        <v>0</v>
      </c>
      <c r="BN209" s="356">
        <v>0</v>
      </c>
      <c r="BO209" s="356">
        <v>0</v>
      </c>
      <c r="BP209" s="356">
        <v>0</v>
      </c>
      <c r="BQ209" s="356">
        <v>0</v>
      </c>
      <c r="BR209" s="356">
        <v>0</v>
      </c>
      <c r="BS209" s="115" t="s">
        <v>4057</v>
      </c>
      <c r="BT209" s="115"/>
    </row>
    <row r="210" spans="1:72" ht="15.75" customHeight="1">
      <c r="A210" s="127" t="s">
        <v>30</v>
      </c>
      <c r="B210" s="108" t="s">
        <v>4675</v>
      </c>
      <c r="C210" s="127" t="s">
        <v>4676</v>
      </c>
      <c r="D210" s="309">
        <v>2466854</v>
      </c>
      <c r="E210" s="309" t="s">
        <v>3158</v>
      </c>
      <c r="F210" s="309" t="s">
        <v>32</v>
      </c>
      <c r="G210" s="309" t="s">
        <v>3158</v>
      </c>
      <c r="H210" s="309" t="str">
        <f>IFERROR(VLOOKUP(G210,'Cadastro de assessores'!A:B,2,FALSE),"Não Cadastrado")</f>
        <v>18986</v>
      </c>
      <c r="I210" s="309"/>
      <c r="J210" s="26" t="s">
        <v>161</v>
      </c>
      <c r="K210" s="309" t="s">
        <v>4052</v>
      </c>
      <c r="L210" s="405">
        <v>43696</v>
      </c>
      <c r="M210" s="405">
        <v>43696</v>
      </c>
      <c r="N210" s="405">
        <v>44091</v>
      </c>
      <c r="O210" s="309" t="s">
        <v>4053</v>
      </c>
      <c r="P210" s="406">
        <v>0.01</v>
      </c>
      <c r="Q210" s="439" t="s">
        <v>4677</v>
      </c>
      <c r="R210" s="436"/>
      <c r="S210" s="309" t="str">
        <f t="shared" si="19"/>
        <v/>
      </c>
      <c r="T210" s="309" t="s">
        <v>163</v>
      </c>
      <c r="U210" s="309" t="s">
        <v>4070</v>
      </c>
      <c r="V210" s="309" t="s">
        <v>32</v>
      </c>
      <c r="W210" s="437" t="s">
        <v>4678</v>
      </c>
      <c r="X210" s="437"/>
      <c r="Y210" s="437" t="s">
        <v>4679</v>
      </c>
      <c r="Z210" s="437" t="s">
        <v>4680</v>
      </c>
      <c r="AA210" s="437" t="s">
        <v>4681</v>
      </c>
      <c r="AB210" s="437" t="s">
        <v>4682</v>
      </c>
      <c r="AC210" s="437" t="s">
        <v>4683</v>
      </c>
      <c r="AD210" s="437" t="s">
        <v>4684</v>
      </c>
      <c r="AE210" s="437" t="s">
        <v>4685</v>
      </c>
      <c r="AF210" s="437" t="s">
        <v>4686</v>
      </c>
      <c r="AG210" s="437" t="s">
        <v>4687</v>
      </c>
      <c r="AH210" s="437"/>
      <c r="AI210" s="437" t="s">
        <v>4688</v>
      </c>
      <c r="AJ210" s="437"/>
      <c r="AK210" s="356"/>
      <c r="AL210" s="356">
        <v>214.15</v>
      </c>
      <c r="AM210" s="356" t="s">
        <v>3378</v>
      </c>
      <c r="AN210" s="356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>
        <v>0</v>
      </c>
      <c r="BB210" s="356">
        <v>0</v>
      </c>
      <c r="BC210" s="356"/>
      <c r="BD210" s="356" t="s">
        <v>3167</v>
      </c>
      <c r="BE210" s="356" t="s">
        <v>3167</v>
      </c>
      <c r="BF210" s="356">
        <v>0</v>
      </c>
      <c r="BG210" s="356">
        <v>0</v>
      </c>
      <c r="BH210" s="356">
        <v>0</v>
      </c>
      <c r="BI210" s="356">
        <v>0</v>
      </c>
      <c r="BJ210" s="356">
        <v>0</v>
      </c>
      <c r="BK210" s="356">
        <v>0</v>
      </c>
      <c r="BL210" s="356">
        <v>0</v>
      </c>
      <c r="BM210" s="356">
        <v>0</v>
      </c>
      <c r="BN210" s="356">
        <v>0</v>
      </c>
      <c r="BO210" s="356">
        <v>0</v>
      </c>
      <c r="BP210" s="356">
        <v>0</v>
      </c>
      <c r="BQ210" s="356">
        <v>0</v>
      </c>
      <c r="BR210" s="356">
        <v>0</v>
      </c>
      <c r="BS210" s="115" t="s">
        <v>4057</v>
      </c>
      <c r="BT210" s="115"/>
    </row>
    <row r="211" spans="1:72" ht="15.75" customHeight="1">
      <c r="A211" s="127" t="s">
        <v>30</v>
      </c>
      <c r="B211" s="108" t="s">
        <v>737</v>
      </c>
      <c r="C211" s="127" t="s">
        <v>736</v>
      </c>
      <c r="D211" s="309">
        <v>2172585</v>
      </c>
      <c r="E211" s="310" t="s">
        <v>18</v>
      </c>
      <c r="F211" s="310" t="s">
        <v>32</v>
      </c>
      <c r="G211" s="310" t="s">
        <v>736</v>
      </c>
      <c r="H211" s="310"/>
      <c r="I211" s="310"/>
      <c r="J211" s="26" t="s">
        <v>4046</v>
      </c>
      <c r="K211" s="309"/>
      <c r="L211" s="309"/>
      <c r="M211" s="309"/>
      <c r="N211" s="309"/>
      <c r="O211" s="309" t="s">
        <v>4053</v>
      </c>
      <c r="P211" s="447">
        <v>1.2E-2</v>
      </c>
      <c r="Q211" s="439" t="s">
        <v>4137</v>
      </c>
      <c r="R211" s="436"/>
      <c r="S211" s="309"/>
      <c r="T211" s="309"/>
      <c r="U211" s="309"/>
      <c r="V211" s="309" t="s">
        <v>32</v>
      </c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356"/>
      <c r="AL211" s="356"/>
      <c r="AM211" s="356"/>
      <c r="AN211" s="356"/>
      <c r="AO211" s="356"/>
      <c r="AP211" s="356"/>
      <c r="AQ211" s="356"/>
      <c r="AR211" s="356"/>
      <c r="AS211" s="356"/>
      <c r="AT211" s="356"/>
      <c r="AU211" s="356"/>
      <c r="AV211" s="356"/>
      <c r="AW211" s="356"/>
      <c r="AX211" s="356"/>
      <c r="AY211" s="356"/>
      <c r="AZ211" s="356"/>
      <c r="BA211" s="356"/>
      <c r="BB211" s="356"/>
      <c r="BC211" s="356"/>
      <c r="BD211" s="356"/>
      <c r="BE211" s="356"/>
      <c r="BF211" s="356"/>
      <c r="BG211" s="356"/>
      <c r="BH211" s="356"/>
      <c r="BI211" s="356"/>
      <c r="BJ211" s="356"/>
      <c r="BK211" s="356"/>
      <c r="BL211" s="356">
        <v>0</v>
      </c>
      <c r="BM211" s="356">
        <v>0</v>
      </c>
      <c r="BN211" s="356">
        <v>0</v>
      </c>
      <c r="BO211" s="356">
        <v>0</v>
      </c>
      <c r="BP211" s="356">
        <v>0</v>
      </c>
      <c r="BQ211" s="356">
        <v>0</v>
      </c>
      <c r="BR211" s="356">
        <v>0</v>
      </c>
      <c r="BS211" s="115" t="s">
        <v>4057</v>
      </c>
      <c r="BT211" s="115"/>
    </row>
    <row r="212" spans="1:72" ht="15.75" customHeight="1">
      <c r="A212" s="127" t="s">
        <v>30</v>
      </c>
      <c r="B212" s="108" t="s">
        <v>4689</v>
      </c>
      <c r="C212" s="127" t="s">
        <v>4690</v>
      </c>
      <c r="D212" s="309">
        <v>2566765</v>
      </c>
      <c r="E212" s="310" t="s">
        <v>18</v>
      </c>
      <c r="F212" s="310" t="s">
        <v>32</v>
      </c>
      <c r="G212" s="310" t="s">
        <v>2729</v>
      </c>
      <c r="H212" s="310" t="str">
        <f>IFERROR(VLOOKUP(G212,'Cadastro de assessores'!A:B,2,FALSE),"Não Cadastrado")</f>
        <v>18256</v>
      </c>
      <c r="I212" s="310"/>
      <c r="J212" s="26" t="s">
        <v>4046</v>
      </c>
      <c r="K212" s="309" t="s">
        <v>179</v>
      </c>
      <c r="L212" s="309" t="s">
        <v>3378</v>
      </c>
      <c r="M212" s="455" t="s">
        <v>3891</v>
      </c>
      <c r="N212" s="309"/>
      <c r="O212" s="309" t="s">
        <v>4068</v>
      </c>
      <c r="P212" s="447">
        <v>1E-4</v>
      </c>
      <c r="Q212" s="439"/>
      <c r="R212" s="436"/>
      <c r="S212" s="309" t="str">
        <f t="shared" ref="S212:S214" si="20">IF(BC212&lt;=0,"",IF(BC212&lt;=1000000,"Não Qualificado",IF(AND(BC212&gt;1000000,BC212&lt;=10000000),"Qualificado","Profissional")))</f>
        <v>Não Qualificado</v>
      </c>
      <c r="T212" s="309" t="s">
        <v>163</v>
      </c>
      <c r="U212" s="309" t="s">
        <v>4055</v>
      </c>
      <c r="V212" s="309" t="s">
        <v>32</v>
      </c>
      <c r="W212" s="437" t="s">
        <v>4691</v>
      </c>
      <c r="X212" s="437"/>
      <c r="Y212" s="437" t="s">
        <v>4692</v>
      </c>
      <c r="Z212" s="437" t="s">
        <v>4693</v>
      </c>
      <c r="AA212" s="437" t="s">
        <v>4694</v>
      </c>
      <c r="AB212" s="437" t="s">
        <v>4695</v>
      </c>
      <c r="AC212" s="437" t="s">
        <v>4696</v>
      </c>
      <c r="AD212" s="437" t="s">
        <v>4695</v>
      </c>
      <c r="AE212" s="437" t="s">
        <v>4695</v>
      </c>
      <c r="AF212" s="437" t="s">
        <v>4695</v>
      </c>
      <c r="AG212" s="437" t="s">
        <v>4697</v>
      </c>
      <c r="AH212" s="437" t="s">
        <v>4697</v>
      </c>
      <c r="AI212" s="437" t="s">
        <v>4698</v>
      </c>
      <c r="AJ212" s="437" t="s">
        <v>4698</v>
      </c>
      <c r="AK212" s="356">
        <v>260.3</v>
      </c>
      <c r="AL212" s="356">
        <v>123.59</v>
      </c>
      <c r="AM212" s="356">
        <v>123.59</v>
      </c>
      <c r="AN212" s="356">
        <v>123.59</v>
      </c>
      <c r="AO212" s="356">
        <v>198.79</v>
      </c>
      <c r="AP212" s="356">
        <v>198.79</v>
      </c>
      <c r="AQ212" s="356">
        <v>198.79</v>
      </c>
      <c r="AR212" s="356">
        <v>198.79</v>
      </c>
      <c r="AS212" s="356">
        <v>198.79</v>
      </c>
      <c r="AT212" s="356">
        <v>198.79</v>
      </c>
      <c r="AU212" s="356">
        <v>198.79</v>
      </c>
      <c r="AV212" s="356">
        <v>123.59</v>
      </c>
      <c r="AW212" s="356">
        <v>198.79</v>
      </c>
      <c r="AX212" s="356">
        <v>198.79</v>
      </c>
      <c r="AY212" s="356">
        <v>198.79</v>
      </c>
      <c r="AZ212" s="356">
        <v>198.79</v>
      </c>
      <c r="BA212" s="356">
        <v>198.79</v>
      </c>
      <c r="BB212" s="356">
        <v>198.79</v>
      </c>
      <c r="BC212" s="356">
        <v>88355.15</v>
      </c>
      <c r="BD212" s="356">
        <v>123.59</v>
      </c>
      <c r="BE212" s="356" t="s">
        <v>3167</v>
      </c>
      <c r="BF212" s="356">
        <v>123.59</v>
      </c>
      <c r="BG212" s="356">
        <v>123.59</v>
      </c>
      <c r="BH212" s="356">
        <v>123.59</v>
      </c>
      <c r="BI212" s="356">
        <v>123.59</v>
      </c>
      <c r="BJ212" s="356">
        <v>123.59</v>
      </c>
      <c r="BK212" s="356">
        <v>123.59</v>
      </c>
      <c r="BL212" s="356">
        <v>0</v>
      </c>
      <c r="BM212" s="356">
        <v>0</v>
      </c>
      <c r="BN212" s="356">
        <v>0</v>
      </c>
      <c r="BO212" s="356">
        <v>0</v>
      </c>
      <c r="BP212" s="356">
        <v>0</v>
      </c>
      <c r="BQ212" s="356">
        <v>0</v>
      </c>
      <c r="BR212" s="356">
        <v>0</v>
      </c>
      <c r="BS212" s="115">
        <v>0</v>
      </c>
      <c r="BT212" s="115"/>
    </row>
    <row r="213" spans="1:72" ht="15.75" customHeight="1">
      <c r="A213" s="127" t="s">
        <v>30</v>
      </c>
      <c r="B213" s="108" t="s">
        <v>4699</v>
      </c>
      <c r="C213" s="471" t="s">
        <v>4700</v>
      </c>
      <c r="D213" s="316">
        <v>5092169</v>
      </c>
      <c r="E213" s="309" t="s">
        <v>18</v>
      </c>
      <c r="F213" s="309" t="s">
        <v>42</v>
      </c>
      <c r="G213" s="309" t="s">
        <v>48</v>
      </c>
      <c r="H213" s="309" t="str">
        <f>IFERROR(VLOOKUP(G213,'Cadastro de assessores'!A:B,2,FALSE),"Não Cadastrado")</f>
        <v>18009</v>
      </c>
      <c r="I213" s="309"/>
      <c r="J213" s="26" t="s">
        <v>161</v>
      </c>
      <c r="K213" s="309" t="s">
        <v>4052</v>
      </c>
      <c r="L213" s="405">
        <v>44287</v>
      </c>
      <c r="M213" s="405">
        <v>44287</v>
      </c>
      <c r="N213" s="405">
        <v>44805</v>
      </c>
      <c r="O213" s="309" t="s">
        <v>4053</v>
      </c>
      <c r="P213" s="410">
        <v>1.4999999999999999E-2</v>
      </c>
      <c r="Q213" s="176"/>
      <c r="R213" s="436"/>
      <c r="S213" s="309" t="str">
        <f t="shared" si="20"/>
        <v/>
      </c>
      <c r="T213" s="309" t="s">
        <v>163</v>
      </c>
      <c r="U213" s="316" t="s">
        <v>4482</v>
      </c>
      <c r="V213" s="316" t="s">
        <v>3900</v>
      </c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  <c r="AG213" s="367"/>
      <c r="AH213" s="367"/>
      <c r="AI213" s="367"/>
      <c r="AJ213" s="367"/>
      <c r="AK213" s="357"/>
      <c r="AL213" s="356"/>
      <c r="AM213" s="356"/>
      <c r="AN213" s="356"/>
      <c r="AO213" s="356"/>
      <c r="AP213" s="356">
        <v>130609.87</v>
      </c>
      <c r="AQ213" s="356">
        <v>130051.55</v>
      </c>
      <c r="AR213" s="356">
        <v>130223.2</v>
      </c>
      <c r="AS213" s="356">
        <v>129100.56</v>
      </c>
      <c r="AT213" s="356">
        <v>150883.89000000001</v>
      </c>
      <c r="AU213" s="356">
        <v>149799.45000000001</v>
      </c>
      <c r="AV213" s="356">
        <v>150114.6</v>
      </c>
      <c r="AW213" s="356">
        <v>145546.43</v>
      </c>
      <c r="AX213" s="356">
        <v>124683.99</v>
      </c>
      <c r="AY213" s="356">
        <v>126361.37</v>
      </c>
      <c r="AZ213" s="356">
        <v>130383.69</v>
      </c>
      <c r="BA213" s="356">
        <v>131494.49</v>
      </c>
      <c r="BB213" s="356">
        <v>128695</v>
      </c>
      <c r="BC213" s="356"/>
      <c r="BD213" s="356">
        <v>126550.34</v>
      </c>
      <c r="BE213" s="356">
        <v>125646.62</v>
      </c>
      <c r="BF213" s="356">
        <v>127751.05</v>
      </c>
      <c r="BG213" s="356">
        <v>128114.45359999999</v>
      </c>
      <c r="BH213" s="356">
        <v>0</v>
      </c>
      <c r="BI213" s="356">
        <v>0</v>
      </c>
      <c r="BJ213" s="356">
        <v>0</v>
      </c>
      <c r="BK213" s="356">
        <v>0</v>
      </c>
      <c r="BL213" s="356">
        <v>0</v>
      </c>
      <c r="BM213" s="356">
        <v>0</v>
      </c>
      <c r="BN213" s="356">
        <v>0</v>
      </c>
      <c r="BO213" s="356">
        <v>0</v>
      </c>
      <c r="BP213" s="356">
        <v>0</v>
      </c>
      <c r="BQ213" s="356">
        <v>0</v>
      </c>
      <c r="BR213" s="356">
        <v>0</v>
      </c>
      <c r="BS213" s="115" t="s">
        <v>4057</v>
      </c>
      <c r="BT213" s="115"/>
    </row>
    <row r="214" spans="1:72" ht="15.75" customHeight="1">
      <c r="A214" s="127" t="s">
        <v>30</v>
      </c>
      <c r="B214" s="108" t="s">
        <v>4701</v>
      </c>
      <c r="C214" s="408" t="s">
        <v>4702</v>
      </c>
      <c r="D214" s="316">
        <v>5599106</v>
      </c>
      <c r="E214" s="309" t="s">
        <v>159</v>
      </c>
      <c r="F214" s="309" t="s">
        <v>32</v>
      </c>
      <c r="G214" s="309" t="s">
        <v>4363</v>
      </c>
      <c r="H214" s="309" t="str">
        <f>IFERROR(VLOOKUP(G214,'Cadastro de assessores'!A:B,2,FALSE),"Não Cadastrado")</f>
        <v>19157</v>
      </c>
      <c r="I214" s="309"/>
      <c r="J214" s="26" t="s">
        <v>161</v>
      </c>
      <c r="K214" s="309" t="s">
        <v>4052</v>
      </c>
      <c r="L214" s="405">
        <v>44368</v>
      </c>
      <c r="M214" s="405">
        <v>44368</v>
      </c>
      <c r="N214" s="466">
        <v>44494</v>
      </c>
      <c r="O214" s="316" t="s">
        <v>4068</v>
      </c>
      <c r="P214" s="406">
        <v>2.5000000000000001E-2</v>
      </c>
      <c r="Q214" s="439" t="s">
        <v>4703</v>
      </c>
      <c r="R214" s="436"/>
      <c r="S214" s="309" t="str">
        <f t="shared" si="20"/>
        <v>Não Qualificado</v>
      </c>
      <c r="T214" s="309" t="s">
        <v>163</v>
      </c>
      <c r="U214" s="316" t="s">
        <v>4704</v>
      </c>
      <c r="V214" s="316" t="s">
        <v>42</v>
      </c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56"/>
      <c r="AK214" s="356"/>
      <c r="AL214" s="356"/>
      <c r="AM214" s="356"/>
      <c r="AN214" s="356"/>
      <c r="AO214" s="356"/>
      <c r="AP214" s="356"/>
      <c r="AQ214" s="356"/>
      <c r="AR214" s="367"/>
      <c r="AS214" s="356">
        <v>971353.75</v>
      </c>
      <c r="AT214" s="356">
        <v>921515.75</v>
      </c>
      <c r="AU214" s="356">
        <v>890302.12</v>
      </c>
      <c r="AV214" s="356">
        <v>833975.2</v>
      </c>
      <c r="AW214" s="356">
        <v>1984.9</v>
      </c>
      <c r="AX214" s="356"/>
      <c r="AY214" s="356"/>
      <c r="AZ214" s="356"/>
      <c r="BA214" s="356">
        <v>0</v>
      </c>
      <c r="BB214" s="356">
        <v>0</v>
      </c>
      <c r="BC214" s="356">
        <v>80031.899999999994</v>
      </c>
      <c r="BD214" s="356" t="s">
        <v>3167</v>
      </c>
      <c r="BE214" s="356" t="s">
        <v>3167</v>
      </c>
      <c r="BF214" s="356">
        <v>0</v>
      </c>
      <c r="BG214" s="356">
        <v>0</v>
      </c>
      <c r="BH214" s="356">
        <v>0</v>
      </c>
      <c r="BI214" s="356">
        <v>0</v>
      </c>
      <c r="BJ214" s="356">
        <v>0</v>
      </c>
      <c r="BK214" s="356">
        <v>0</v>
      </c>
      <c r="BL214" s="356">
        <v>0</v>
      </c>
      <c r="BM214" s="356">
        <v>0</v>
      </c>
      <c r="BN214" s="356">
        <v>0</v>
      </c>
      <c r="BO214" s="356">
        <v>0</v>
      </c>
      <c r="BP214" s="356">
        <v>0</v>
      </c>
      <c r="BQ214" s="356">
        <v>0</v>
      </c>
      <c r="BR214" s="356">
        <v>0</v>
      </c>
      <c r="BS214" s="115" t="s">
        <v>4057</v>
      </c>
      <c r="BT214" s="115"/>
    </row>
    <row r="215" spans="1:72" ht="15.75" customHeight="1">
      <c r="A215" s="127" t="s">
        <v>30</v>
      </c>
      <c r="B215" s="108" t="s">
        <v>1422</v>
      </c>
      <c r="C215" s="127" t="s">
        <v>1419</v>
      </c>
      <c r="D215" s="309">
        <v>3714924</v>
      </c>
      <c r="E215" s="309" t="s">
        <v>18</v>
      </c>
      <c r="F215" s="309" t="s">
        <v>32</v>
      </c>
      <c r="G215" s="309" t="s">
        <v>255</v>
      </c>
      <c r="H215" s="309"/>
      <c r="I215" s="309"/>
      <c r="J215" s="26" t="s">
        <v>4046</v>
      </c>
      <c r="K215" s="309"/>
      <c r="L215" s="405"/>
      <c r="M215" s="309" t="s">
        <v>4705</v>
      </c>
      <c r="N215" s="405"/>
      <c r="O215" s="309" t="s">
        <v>4061</v>
      </c>
      <c r="P215" s="406">
        <v>0</v>
      </c>
      <c r="Q215" s="439" t="s">
        <v>4706</v>
      </c>
      <c r="R215" s="436"/>
      <c r="S215" s="309"/>
      <c r="T215" s="309"/>
      <c r="U215" s="309"/>
      <c r="V215" s="309" t="s">
        <v>32</v>
      </c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356"/>
      <c r="AL215" s="356"/>
      <c r="AM215" s="356"/>
      <c r="AN215" s="356"/>
      <c r="AO215" s="356"/>
      <c r="AP215" s="356"/>
      <c r="AQ215" s="356"/>
      <c r="AR215" s="356"/>
      <c r="AS215" s="356"/>
      <c r="AT215" s="356"/>
      <c r="AU215" s="356"/>
      <c r="AV215" s="356"/>
      <c r="AW215" s="356"/>
      <c r="AX215" s="356"/>
      <c r="AY215" s="356"/>
      <c r="AZ215" s="356"/>
      <c r="BA215" s="356"/>
      <c r="BB215" s="356"/>
      <c r="BC215" s="356"/>
      <c r="BD215" s="356"/>
      <c r="BE215" s="356"/>
      <c r="BF215" s="356"/>
      <c r="BG215" s="356"/>
      <c r="BH215" s="356"/>
      <c r="BI215" s="356"/>
      <c r="BJ215" s="356"/>
      <c r="BK215" s="356"/>
      <c r="BL215" s="356">
        <v>124101.59</v>
      </c>
      <c r="BM215" s="356">
        <v>54772.11</v>
      </c>
      <c r="BN215" s="356">
        <v>0</v>
      </c>
      <c r="BO215" s="356">
        <v>0</v>
      </c>
      <c r="BP215" s="356">
        <v>0</v>
      </c>
      <c r="BQ215" s="356">
        <v>0</v>
      </c>
      <c r="BR215" s="356">
        <v>0</v>
      </c>
      <c r="BS215" s="115" t="s">
        <v>4057</v>
      </c>
      <c r="BT215" s="115"/>
    </row>
    <row r="216" spans="1:72" ht="15.75" customHeight="1">
      <c r="A216" s="127" t="s">
        <v>30</v>
      </c>
      <c r="B216" s="108" t="s">
        <v>4707</v>
      </c>
      <c r="C216" s="127" t="s">
        <v>4708</v>
      </c>
      <c r="D216" s="309">
        <v>4760280</v>
      </c>
      <c r="E216" s="309" t="s">
        <v>159</v>
      </c>
      <c r="F216" s="309" t="s">
        <v>32</v>
      </c>
      <c r="G216" s="309" t="s">
        <v>4709</v>
      </c>
      <c r="H216" s="309" t="str">
        <f>IFERROR(VLOOKUP(G216,'Cadastro de assessores'!A:B,2,FALSE),"Não Cadastrado")</f>
        <v>14091</v>
      </c>
      <c r="I216" s="309"/>
      <c r="J216" s="26" t="s">
        <v>161</v>
      </c>
      <c r="K216" s="309" t="s">
        <v>4052</v>
      </c>
      <c r="L216" s="405">
        <v>44211</v>
      </c>
      <c r="M216" s="405">
        <v>44211</v>
      </c>
      <c r="N216" s="405">
        <v>44781</v>
      </c>
      <c r="O216" s="309" t="s">
        <v>4068</v>
      </c>
      <c r="P216" s="406">
        <v>2.5000000000000001E-2</v>
      </c>
      <c r="Q216" s="439" t="s">
        <v>4710</v>
      </c>
      <c r="R216" s="436"/>
      <c r="S216" s="309" t="str">
        <f t="shared" ref="S216:S231" si="21">IF(BC216&lt;=0,"",IF(BC216&lt;=1000000,"Não Qualificado",IF(AND(BC216&gt;1000000,BC216&lt;=10000000),"Qualificado","Profissional")))</f>
        <v>Não Qualificado</v>
      </c>
      <c r="T216" s="309" t="s">
        <v>163</v>
      </c>
      <c r="U216" s="309" t="s">
        <v>4075</v>
      </c>
      <c r="V216" s="309" t="s">
        <v>32</v>
      </c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356"/>
      <c r="AL216" s="356">
        <v>95372.38</v>
      </c>
      <c r="AM216" s="356">
        <v>88373.64</v>
      </c>
      <c r="AN216" s="356">
        <v>88838.78</v>
      </c>
      <c r="AO216" s="356">
        <v>95949.07</v>
      </c>
      <c r="AP216" s="356">
        <v>97177.03</v>
      </c>
      <c r="AQ216" s="356">
        <v>96138.36</v>
      </c>
      <c r="AR216" s="356">
        <v>101680.08</v>
      </c>
      <c r="AS216" s="356">
        <v>99320.92</v>
      </c>
      <c r="AT216" s="356">
        <v>94029.759999999995</v>
      </c>
      <c r="AU216" s="356">
        <v>92038.67</v>
      </c>
      <c r="AV216" s="356">
        <v>86616.21</v>
      </c>
      <c r="AW216" s="356">
        <v>80164.3</v>
      </c>
      <c r="AX216" s="356">
        <v>79319.78</v>
      </c>
      <c r="AY216" s="356">
        <v>80547</v>
      </c>
      <c r="AZ216" s="356">
        <v>86373.78</v>
      </c>
      <c r="BA216" s="356">
        <v>87136.2</v>
      </c>
      <c r="BB216" s="356">
        <v>92766.93</v>
      </c>
      <c r="BC216" s="356">
        <v>888283.64</v>
      </c>
      <c r="BD216" s="356">
        <v>87330.14</v>
      </c>
      <c r="BE216" s="356">
        <v>83397.19</v>
      </c>
      <c r="BF216" s="356">
        <v>87953.53</v>
      </c>
      <c r="BG216" s="356">
        <v>0</v>
      </c>
      <c r="BH216" s="356">
        <v>0</v>
      </c>
      <c r="BI216" s="356">
        <v>0</v>
      </c>
      <c r="BJ216" s="356">
        <v>0</v>
      </c>
      <c r="BK216" s="356">
        <v>0</v>
      </c>
      <c r="BL216" s="356">
        <v>0</v>
      </c>
      <c r="BM216" s="356">
        <v>0</v>
      </c>
      <c r="BN216" s="356">
        <v>0</v>
      </c>
      <c r="BO216" s="356">
        <v>0</v>
      </c>
      <c r="BP216" s="356">
        <v>0</v>
      </c>
      <c r="BQ216" s="356">
        <v>0</v>
      </c>
      <c r="BR216" s="356">
        <v>0</v>
      </c>
      <c r="BS216" s="115" t="s">
        <v>4057</v>
      </c>
      <c r="BT216" s="115"/>
    </row>
    <row r="217" spans="1:72" ht="15.75" customHeight="1">
      <c r="A217" s="127" t="s">
        <v>30</v>
      </c>
      <c r="B217" s="108" t="s">
        <v>4711</v>
      </c>
      <c r="C217" s="408" t="s">
        <v>4712</v>
      </c>
      <c r="D217" s="316">
        <v>2673476</v>
      </c>
      <c r="E217" s="310" t="s">
        <v>18</v>
      </c>
      <c r="F217" s="310" t="s">
        <v>42</v>
      </c>
      <c r="G217" s="310" t="s">
        <v>48</v>
      </c>
      <c r="H217" s="316" t="str">
        <f>IFERROR(VLOOKUP(G217,'Cadastro de assessores'!A:B,2,FALSE),"Não Cadastrado")</f>
        <v>18009</v>
      </c>
      <c r="I217" s="316"/>
      <c r="J217" s="26" t="s">
        <v>170</v>
      </c>
      <c r="K217" s="310" t="s">
        <v>170</v>
      </c>
      <c r="L217" s="434">
        <v>44405</v>
      </c>
      <c r="M217" s="434">
        <v>44405</v>
      </c>
      <c r="N217" s="316"/>
      <c r="O217" s="316" t="s">
        <v>4047</v>
      </c>
      <c r="P217" s="447">
        <v>0.02</v>
      </c>
      <c r="Q217" s="176"/>
      <c r="R217" s="436"/>
      <c r="S217" s="309" t="str">
        <f t="shared" si="21"/>
        <v/>
      </c>
      <c r="T217" s="309" t="s">
        <v>163</v>
      </c>
      <c r="U217" s="316" t="s">
        <v>4105</v>
      </c>
      <c r="V217" s="316" t="s">
        <v>230</v>
      </c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  <c r="AG217" s="367"/>
      <c r="AH217" s="437"/>
      <c r="AI217" s="437"/>
      <c r="AJ217" s="356"/>
      <c r="AK217" s="356"/>
      <c r="AL217" s="356"/>
      <c r="AM217" s="356"/>
      <c r="AN217" s="356"/>
      <c r="AO217" s="356"/>
      <c r="AP217" s="356"/>
      <c r="AQ217" s="356"/>
      <c r="AR217" s="356"/>
      <c r="AS217" s="367"/>
      <c r="AT217" s="357">
        <v>68843.72</v>
      </c>
      <c r="AU217" s="357">
        <v>67777.63</v>
      </c>
      <c r="AV217" s="356">
        <v>65837.919999999998</v>
      </c>
      <c r="AW217" s="356">
        <v>62693.95</v>
      </c>
      <c r="AX217" s="356">
        <v>62494.99</v>
      </c>
      <c r="AY217" s="356">
        <v>63374.15</v>
      </c>
      <c r="AZ217" s="356">
        <v>46932.160000000003</v>
      </c>
      <c r="BA217" s="356">
        <v>39632.129999999997</v>
      </c>
      <c r="BB217" s="356">
        <v>42370.12</v>
      </c>
      <c r="BC217" s="356"/>
      <c r="BD217" s="356">
        <v>6383.08</v>
      </c>
      <c r="BE217" s="356">
        <v>6368.57</v>
      </c>
      <c r="BF217" s="356">
        <v>6267.46</v>
      </c>
      <c r="BG217" s="356">
        <v>6288</v>
      </c>
      <c r="BH217" s="356">
        <v>6300.8</v>
      </c>
      <c r="BI217" s="356">
        <v>6356.05</v>
      </c>
      <c r="BJ217" s="356">
        <v>6309.78</v>
      </c>
      <c r="BK217" s="356">
        <v>6353.18</v>
      </c>
      <c r="BL217" s="356">
        <v>6443.26</v>
      </c>
      <c r="BM217" s="356">
        <v>6527.81</v>
      </c>
      <c r="BN217" s="356">
        <v>6633.61</v>
      </c>
      <c r="BO217" s="356">
        <v>6704.72</v>
      </c>
      <c r="BP217" s="356">
        <v>6785.24</v>
      </c>
      <c r="BQ217" s="356">
        <v>6830.01</v>
      </c>
      <c r="BR217" s="356">
        <v>6895.4</v>
      </c>
      <c r="BS217" s="115">
        <v>0.15</v>
      </c>
      <c r="BT217" s="115"/>
    </row>
    <row r="218" spans="1:72" ht="15.75" customHeight="1">
      <c r="A218" s="127" t="s">
        <v>30</v>
      </c>
      <c r="B218" s="108" t="s">
        <v>4713</v>
      </c>
      <c r="C218" s="127" t="s">
        <v>4714</v>
      </c>
      <c r="D218" s="309">
        <v>4398585</v>
      </c>
      <c r="E218" s="310" t="s">
        <v>159</v>
      </c>
      <c r="F218" s="310" t="s">
        <v>32</v>
      </c>
      <c r="G218" s="310" t="s">
        <v>175</v>
      </c>
      <c r="H218" s="310" t="str">
        <f>IFERROR(VLOOKUP(G218,'Cadastro de assessores'!A:B,2,FALSE),"Não Cadastrado")</f>
        <v>17896</v>
      </c>
      <c r="I218" s="310"/>
      <c r="J218" s="26" t="s">
        <v>4046</v>
      </c>
      <c r="K218" s="310" t="s">
        <v>170</v>
      </c>
      <c r="L218" s="434">
        <v>44098</v>
      </c>
      <c r="M218" s="434">
        <v>44102</v>
      </c>
      <c r="N218" s="309"/>
      <c r="O218" s="309" t="s">
        <v>4590</v>
      </c>
      <c r="P218" s="406">
        <v>2E-3</v>
      </c>
      <c r="Q218" s="439" t="s">
        <v>4715</v>
      </c>
      <c r="R218" s="436"/>
      <c r="S218" s="309" t="str">
        <f t="shared" si="21"/>
        <v/>
      </c>
      <c r="T218" s="309" t="s">
        <v>207</v>
      </c>
      <c r="U218" s="309" t="s">
        <v>4070</v>
      </c>
      <c r="V218" s="309" t="s">
        <v>32</v>
      </c>
      <c r="W218" s="437" t="s">
        <v>4056</v>
      </c>
      <c r="X218" s="437" t="s">
        <v>4056</v>
      </c>
      <c r="Y218" s="437" t="s">
        <v>4056</v>
      </c>
      <c r="Z218" s="437" t="s">
        <v>4056</v>
      </c>
      <c r="AA218" s="437" t="s">
        <v>4056</v>
      </c>
      <c r="AB218" s="437" t="s">
        <v>4056</v>
      </c>
      <c r="AC218" s="437" t="s">
        <v>4056</v>
      </c>
      <c r="AD218" s="437" t="s">
        <v>4056</v>
      </c>
      <c r="AE218" s="437" t="s">
        <v>4056</v>
      </c>
      <c r="AF218" s="437" t="s">
        <v>4056</v>
      </c>
      <c r="AG218" s="437" t="s">
        <v>4056</v>
      </c>
      <c r="AH218" s="437" t="s">
        <v>4716</v>
      </c>
      <c r="AI218" s="437" t="s">
        <v>4717</v>
      </c>
      <c r="AJ218" s="437" t="s">
        <v>4718</v>
      </c>
      <c r="AK218" s="356">
        <v>501984.78</v>
      </c>
      <c r="AL218" s="356">
        <v>502893.89</v>
      </c>
      <c r="AM218" s="356">
        <v>503159.25</v>
      </c>
      <c r="AN218" s="356">
        <v>503388.5</v>
      </c>
      <c r="AO218" s="356">
        <v>503428.76</v>
      </c>
      <c r="AP218" s="356">
        <v>504078.94</v>
      </c>
      <c r="AQ218" s="356">
        <v>504270.26</v>
      </c>
      <c r="AR218" s="356">
        <v>504274.77</v>
      </c>
      <c r="AS218" s="356">
        <v>505173.28</v>
      </c>
      <c r="AT218" s="356">
        <v>397381.14</v>
      </c>
      <c r="AU218" s="356">
        <v>399128.61</v>
      </c>
      <c r="AV218" s="356">
        <v>401084.2</v>
      </c>
      <c r="AW218" s="356">
        <v>402562.99</v>
      </c>
      <c r="AX218" s="356">
        <v>404669.49</v>
      </c>
      <c r="AY218" s="356">
        <v>405258.59</v>
      </c>
      <c r="AZ218" s="356">
        <v>407215.69</v>
      </c>
      <c r="BA218" s="356">
        <v>409275.19</v>
      </c>
      <c r="BB218" s="356">
        <v>415565.04</v>
      </c>
      <c r="BC218" s="356"/>
      <c r="BD218" s="356">
        <v>1022860.99</v>
      </c>
      <c r="BE218" s="356">
        <v>1032466.86</v>
      </c>
      <c r="BF218" s="356">
        <v>1040831.63</v>
      </c>
      <c r="BG218" s="356">
        <v>1045235.932</v>
      </c>
      <c r="BH218" s="356">
        <v>1050281.72</v>
      </c>
      <c r="BI218" s="356">
        <v>1055595.56</v>
      </c>
      <c r="BJ218" s="356">
        <v>1064766.06</v>
      </c>
      <c r="BK218" s="356">
        <v>1073785.44</v>
      </c>
      <c r="BL218" s="356">
        <v>1096168.4099999999</v>
      </c>
      <c r="BM218" s="356">
        <v>1093410.1200000001</v>
      </c>
      <c r="BN218" s="356">
        <v>1106990.71</v>
      </c>
      <c r="BO218" s="356">
        <v>1122727.18</v>
      </c>
      <c r="BP218" s="356">
        <v>1122583.56</v>
      </c>
      <c r="BQ218" s="356">
        <v>0</v>
      </c>
      <c r="BR218" s="356">
        <v>0</v>
      </c>
      <c r="BS218" s="115">
        <v>0</v>
      </c>
      <c r="BT218" s="115"/>
    </row>
    <row r="219" spans="1:72" ht="15.75" customHeight="1">
      <c r="A219" s="127" t="s">
        <v>30</v>
      </c>
      <c r="B219" s="108" t="s">
        <v>4719</v>
      </c>
      <c r="C219" s="408" t="s">
        <v>4720</v>
      </c>
      <c r="D219" s="316">
        <v>5975647</v>
      </c>
      <c r="E219" s="310" t="s">
        <v>18</v>
      </c>
      <c r="F219" s="310" t="s">
        <v>42</v>
      </c>
      <c r="G219" s="310" t="s">
        <v>48</v>
      </c>
      <c r="H219" s="316" t="str">
        <f>IFERROR(VLOOKUP(G219,'Cadastro de assessores'!A:B,2,FALSE),"Não Cadastrado")</f>
        <v>18009</v>
      </c>
      <c r="I219" s="316"/>
      <c r="J219" s="26" t="s">
        <v>4046</v>
      </c>
      <c r="K219" s="309" t="s">
        <v>170</v>
      </c>
      <c r="L219" s="434">
        <v>44403</v>
      </c>
      <c r="M219" s="434">
        <v>44405</v>
      </c>
      <c r="N219" s="309"/>
      <c r="O219" s="309" t="s">
        <v>4053</v>
      </c>
      <c r="P219" s="410">
        <v>1.4999999999999999E-2</v>
      </c>
      <c r="Q219" s="176"/>
      <c r="R219" s="436"/>
      <c r="S219" s="309" t="str">
        <f t="shared" si="21"/>
        <v>Não Qualificado</v>
      </c>
      <c r="T219" s="316" t="s">
        <v>163</v>
      </c>
      <c r="U219" s="316" t="s">
        <v>4105</v>
      </c>
      <c r="V219" s="316" t="s">
        <v>230</v>
      </c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  <c r="AG219" s="367"/>
      <c r="AH219" s="437"/>
      <c r="AI219" s="437"/>
      <c r="AJ219" s="356"/>
      <c r="AK219" s="356"/>
      <c r="AL219" s="356"/>
      <c r="AM219" s="356"/>
      <c r="AN219" s="356"/>
      <c r="AO219" s="356"/>
      <c r="AP219" s="356"/>
      <c r="AQ219" s="356"/>
      <c r="AR219" s="356"/>
      <c r="AS219" s="367"/>
      <c r="AT219" s="357">
        <v>10808.74</v>
      </c>
      <c r="AU219" s="357">
        <v>10709.3</v>
      </c>
      <c r="AV219" s="356">
        <v>50014.2</v>
      </c>
      <c r="AW219" s="356">
        <v>48481.75</v>
      </c>
      <c r="AX219" s="356">
        <v>48462.98</v>
      </c>
      <c r="AY219" s="356">
        <v>12717.95</v>
      </c>
      <c r="AZ219" s="356">
        <v>157.33000000000001</v>
      </c>
      <c r="BA219" s="356">
        <v>158.13</v>
      </c>
      <c r="BB219" s="356">
        <v>159.01</v>
      </c>
      <c r="BC219" s="356">
        <v>193521.19</v>
      </c>
      <c r="BD219" s="356">
        <v>173.78</v>
      </c>
      <c r="BE219" s="356">
        <v>175.7</v>
      </c>
      <c r="BF219" s="356">
        <v>176.68</v>
      </c>
      <c r="BG219" s="356">
        <v>177.87</v>
      </c>
      <c r="BH219" s="356">
        <v>178.92</v>
      </c>
      <c r="BI219" s="356">
        <v>180.04</v>
      </c>
      <c r="BJ219" s="356">
        <v>181.5</v>
      </c>
      <c r="BK219" s="356">
        <v>182.54</v>
      </c>
      <c r="BL219" s="356">
        <v>183.88</v>
      </c>
      <c r="BM219" s="356">
        <v>184.9</v>
      </c>
      <c r="BN219" s="356">
        <v>185.32</v>
      </c>
      <c r="BO219" s="356">
        <v>185.32</v>
      </c>
      <c r="BP219" s="356">
        <v>185.32</v>
      </c>
      <c r="BQ219" s="356">
        <v>185.32</v>
      </c>
      <c r="BR219" s="356">
        <v>185.32</v>
      </c>
      <c r="BS219" s="115">
        <v>0</v>
      </c>
      <c r="BT219" s="115"/>
    </row>
    <row r="220" spans="1:72" ht="15.75" customHeight="1">
      <c r="A220" s="127" t="s">
        <v>30</v>
      </c>
      <c r="B220" s="108" t="s">
        <v>4721</v>
      </c>
      <c r="C220" s="92" t="s">
        <v>4722</v>
      </c>
      <c r="D220" s="7">
        <v>7000733</v>
      </c>
      <c r="E220" s="9" t="s">
        <v>18</v>
      </c>
      <c r="F220" s="9" t="s">
        <v>42</v>
      </c>
      <c r="G220" s="9" t="s">
        <v>48</v>
      </c>
      <c r="H220" s="7" t="str">
        <f>IFERROR(VLOOKUP(G220,'Cadastro de assessores'!A:B,2,FALSE),"Não Cadastrado")</f>
        <v>18009</v>
      </c>
      <c r="I220" s="7"/>
      <c r="J220" s="26" t="s">
        <v>4046</v>
      </c>
      <c r="K220" s="218" t="s">
        <v>170</v>
      </c>
      <c r="L220" s="472">
        <v>44712</v>
      </c>
      <c r="M220" s="248">
        <v>44712</v>
      </c>
      <c r="N220" s="6"/>
      <c r="O220" s="6" t="s">
        <v>4723</v>
      </c>
      <c r="P220" s="28">
        <v>1.2E-2</v>
      </c>
      <c r="Q220" s="473" t="s">
        <v>4724</v>
      </c>
      <c r="R220" s="272"/>
      <c r="S220" s="6" t="str">
        <f t="shared" si="21"/>
        <v/>
      </c>
      <c r="T220" s="6" t="s">
        <v>207</v>
      </c>
      <c r="U220" s="7" t="s">
        <v>4725</v>
      </c>
      <c r="V220" s="7" t="s">
        <v>42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4"/>
      <c r="AI220" s="474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6">
        <v>16004203.449999999</v>
      </c>
      <c r="BG220" s="356">
        <v>16163854.960000001</v>
      </c>
      <c r="BH220" s="356">
        <v>16249954.039999999</v>
      </c>
      <c r="BI220" s="356">
        <v>15424877.060000001</v>
      </c>
      <c r="BJ220" s="356">
        <v>15494497.779999999</v>
      </c>
      <c r="BK220" s="356">
        <v>15631292.24</v>
      </c>
      <c r="BL220" s="356">
        <v>15806611.310000001</v>
      </c>
      <c r="BM220" s="356">
        <v>1</v>
      </c>
      <c r="BN220" s="356">
        <v>1</v>
      </c>
      <c r="BO220" s="356">
        <v>1</v>
      </c>
      <c r="BP220" s="356">
        <v>1</v>
      </c>
      <c r="BQ220" s="356">
        <v>1</v>
      </c>
      <c r="BR220" s="356">
        <v>1</v>
      </c>
      <c r="BS220" s="115">
        <v>0</v>
      </c>
      <c r="BT220" s="115"/>
    </row>
    <row r="221" spans="1:72" ht="15.75" customHeight="1">
      <c r="A221" s="127" t="s">
        <v>30</v>
      </c>
      <c r="B221" s="108" t="s">
        <v>4721</v>
      </c>
      <c r="C221" s="408" t="s">
        <v>4726</v>
      </c>
      <c r="D221" s="316">
        <v>9020656</v>
      </c>
      <c r="E221" s="310" t="s">
        <v>18</v>
      </c>
      <c r="F221" s="310" t="s">
        <v>42</v>
      </c>
      <c r="G221" s="9" t="s">
        <v>48</v>
      </c>
      <c r="H221" s="310" t="str">
        <f>IFERROR(VLOOKUP(G221,'Cadastro de assessores'!A:B,2,FALSE),"Não Cadastrado")</f>
        <v>18009</v>
      </c>
      <c r="I221" s="310"/>
      <c r="J221" s="26" t="s">
        <v>4046</v>
      </c>
      <c r="K221" s="310" t="s">
        <v>179</v>
      </c>
      <c r="L221" s="475">
        <v>44845</v>
      </c>
      <c r="M221" s="475">
        <v>44858</v>
      </c>
      <c r="N221" s="445"/>
      <c r="O221" s="445" t="s">
        <v>4064</v>
      </c>
      <c r="P221" s="447">
        <v>7.0000000000000001E-3</v>
      </c>
      <c r="Q221" s="176" t="s">
        <v>4727</v>
      </c>
      <c r="R221" s="436"/>
      <c r="S221" s="309" t="str">
        <f t="shared" si="21"/>
        <v/>
      </c>
      <c r="T221" s="316" t="s">
        <v>163</v>
      </c>
      <c r="U221" s="309" t="s">
        <v>4100</v>
      </c>
      <c r="V221" s="309" t="s">
        <v>42</v>
      </c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  <c r="AG221" s="367"/>
      <c r="AH221" s="367"/>
      <c r="AI221" s="437"/>
      <c r="AJ221" s="356"/>
      <c r="AK221" s="356"/>
      <c r="AL221" s="356"/>
      <c r="AM221" s="356"/>
      <c r="AN221" s="356"/>
      <c r="AO221" s="356"/>
      <c r="AP221" s="356"/>
      <c r="AQ221" s="356"/>
      <c r="AR221" s="356"/>
      <c r="AS221" s="356"/>
      <c r="AT221" s="356"/>
      <c r="AU221" s="367"/>
      <c r="AV221" s="356"/>
      <c r="AW221" s="356"/>
      <c r="AX221" s="356"/>
      <c r="AY221" s="356"/>
      <c r="AZ221" s="356"/>
      <c r="BA221" s="356"/>
      <c r="BB221" s="356"/>
      <c r="BC221" s="356"/>
      <c r="BD221" s="356">
        <v>815908.61</v>
      </c>
      <c r="BE221" s="356">
        <v>497162.95</v>
      </c>
      <c r="BF221" s="356">
        <v>0</v>
      </c>
      <c r="BG221" s="356">
        <v>0</v>
      </c>
      <c r="BH221" s="356">
        <v>0</v>
      </c>
      <c r="BI221" s="356">
        <v>1101190.97</v>
      </c>
      <c r="BJ221" s="356">
        <v>1112072.1200000001</v>
      </c>
      <c r="BK221" s="356">
        <v>1121908.51</v>
      </c>
      <c r="BL221" s="356">
        <v>1130229.72</v>
      </c>
      <c r="BM221" s="356">
        <v>787.61</v>
      </c>
      <c r="BN221" s="356">
        <v>367.75</v>
      </c>
      <c r="BO221" s="356">
        <v>367.75</v>
      </c>
      <c r="BP221" s="356">
        <v>367.75</v>
      </c>
      <c r="BQ221" s="356">
        <v>367.75</v>
      </c>
      <c r="BR221" s="356">
        <v>367.75</v>
      </c>
      <c r="BS221" s="115">
        <v>0</v>
      </c>
      <c r="BT221" s="115"/>
    </row>
    <row r="222" spans="1:72" ht="15.75" customHeight="1">
      <c r="A222" s="127" t="s">
        <v>30</v>
      </c>
      <c r="B222" s="108" t="s">
        <v>4728</v>
      </c>
      <c r="C222" s="127" t="s">
        <v>4729</v>
      </c>
      <c r="D222" s="309">
        <v>4550654</v>
      </c>
      <c r="E222" s="309" t="s">
        <v>159</v>
      </c>
      <c r="F222" s="309" t="s">
        <v>32</v>
      </c>
      <c r="G222" s="309" t="s">
        <v>4730</v>
      </c>
      <c r="H222" s="309" t="str">
        <f>IFERROR(VLOOKUP(G222,'Cadastro de assessores'!A:B,2,FALSE),"Não Cadastrado")</f>
        <v>14244</v>
      </c>
      <c r="I222" s="309"/>
      <c r="J222" s="26" t="s">
        <v>161</v>
      </c>
      <c r="K222" s="309" t="s">
        <v>4052</v>
      </c>
      <c r="L222" s="438">
        <v>44160</v>
      </c>
      <c r="M222" s="438">
        <v>44160</v>
      </c>
      <c r="N222" s="405">
        <v>44270</v>
      </c>
      <c r="O222" s="309" t="s">
        <v>4047</v>
      </c>
      <c r="P222" s="406">
        <v>0.02</v>
      </c>
      <c r="Q222" s="439" t="s">
        <v>4731</v>
      </c>
      <c r="R222" s="436"/>
      <c r="S222" s="309" t="str">
        <f t="shared" si="21"/>
        <v/>
      </c>
      <c r="T222" s="316" t="s">
        <v>163</v>
      </c>
      <c r="U222" s="309" t="s">
        <v>4070</v>
      </c>
      <c r="V222" s="309" t="s">
        <v>32</v>
      </c>
      <c r="W222" s="437" t="s">
        <v>4056</v>
      </c>
      <c r="X222" s="437" t="s">
        <v>4056</v>
      </c>
      <c r="Y222" s="437" t="s">
        <v>4056</v>
      </c>
      <c r="Z222" s="437" t="s">
        <v>4056</v>
      </c>
      <c r="AA222" s="437" t="s">
        <v>4056</v>
      </c>
      <c r="AB222" s="437" t="s">
        <v>4056</v>
      </c>
      <c r="AC222" s="437" t="s">
        <v>4056</v>
      </c>
      <c r="AD222" s="437" t="s">
        <v>4056</v>
      </c>
      <c r="AE222" s="437" t="s">
        <v>4056</v>
      </c>
      <c r="AF222" s="437" t="s">
        <v>4056</v>
      </c>
      <c r="AG222" s="437" t="s">
        <v>4056</v>
      </c>
      <c r="AH222" s="437" t="s">
        <v>4056</v>
      </c>
      <c r="AI222" s="437" t="s">
        <v>4056</v>
      </c>
      <c r="AJ222" s="437" t="s">
        <v>4732</v>
      </c>
      <c r="AK222" s="356">
        <v>168358.98</v>
      </c>
      <c r="AL222" s="356">
        <v>164314.39000000001</v>
      </c>
      <c r="AM222" s="356">
        <v>154978.04</v>
      </c>
      <c r="AN222" s="356">
        <v>154914.04</v>
      </c>
      <c r="AO222" s="356"/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/>
      <c r="BA222" s="356">
        <v>0</v>
      </c>
      <c r="BB222" s="356">
        <v>0</v>
      </c>
      <c r="BC222" s="356">
        <v>-121.24</v>
      </c>
      <c r="BD222" s="356" t="s">
        <v>3167</v>
      </c>
      <c r="BE222" s="356" t="s">
        <v>3167</v>
      </c>
      <c r="BF222" s="356">
        <v>0</v>
      </c>
      <c r="BG222" s="356">
        <v>0</v>
      </c>
      <c r="BH222" s="356">
        <v>0</v>
      </c>
      <c r="BI222" s="356">
        <v>0</v>
      </c>
      <c r="BJ222" s="356">
        <v>0</v>
      </c>
      <c r="BK222" s="356">
        <v>0</v>
      </c>
      <c r="BL222" s="356">
        <v>0</v>
      </c>
      <c r="BM222" s="356">
        <v>0</v>
      </c>
      <c r="BN222" s="356">
        <v>0</v>
      </c>
      <c r="BO222" s="356">
        <v>0</v>
      </c>
      <c r="BP222" s="356">
        <v>0</v>
      </c>
      <c r="BQ222" s="356">
        <v>0</v>
      </c>
      <c r="BR222" s="356">
        <v>0</v>
      </c>
      <c r="BS222" s="115" t="s">
        <v>4057</v>
      </c>
      <c r="BT222" s="115"/>
    </row>
    <row r="223" spans="1:72" ht="15.75" customHeight="1">
      <c r="A223" s="127" t="s">
        <v>30</v>
      </c>
      <c r="B223" s="108" t="s">
        <v>4733</v>
      </c>
      <c r="C223" s="127" t="s">
        <v>4734</v>
      </c>
      <c r="D223" s="309">
        <v>3939462</v>
      </c>
      <c r="E223" s="309" t="s">
        <v>3158</v>
      </c>
      <c r="F223" s="309" t="s">
        <v>32</v>
      </c>
      <c r="G223" s="309" t="s">
        <v>3158</v>
      </c>
      <c r="H223" s="309" t="str">
        <f>IFERROR(VLOOKUP(G223,'Cadastro de assessores'!A:B,2,FALSE),"Não Cadastrado")</f>
        <v>18986</v>
      </c>
      <c r="I223" s="309"/>
      <c r="J223" s="26" t="s">
        <v>161</v>
      </c>
      <c r="K223" s="309" t="s">
        <v>4052</v>
      </c>
      <c r="L223" s="405">
        <v>43901</v>
      </c>
      <c r="M223" s="405">
        <v>43901</v>
      </c>
      <c r="N223" s="438">
        <v>44519</v>
      </c>
      <c r="O223" s="309" t="s">
        <v>4047</v>
      </c>
      <c r="P223" s="406">
        <v>1.4999999999999999E-2</v>
      </c>
      <c r="Q223" s="439" t="s">
        <v>4735</v>
      </c>
      <c r="R223" s="436"/>
      <c r="S223" s="309" t="str">
        <f t="shared" si="21"/>
        <v>Não Qualificado</v>
      </c>
      <c r="T223" s="316" t="s">
        <v>163</v>
      </c>
      <c r="U223" s="309" t="s">
        <v>4055</v>
      </c>
      <c r="V223" s="309" t="s">
        <v>32</v>
      </c>
      <c r="W223" s="437" t="s">
        <v>4056</v>
      </c>
      <c r="X223" s="437" t="s">
        <v>4056</v>
      </c>
      <c r="Y223" s="437" t="s">
        <v>4056</v>
      </c>
      <c r="Z223" s="437" t="s">
        <v>4056</v>
      </c>
      <c r="AA223" s="437" t="s">
        <v>4736</v>
      </c>
      <c r="AB223" s="437" t="s">
        <v>4737</v>
      </c>
      <c r="AC223" s="437" t="s">
        <v>4738</v>
      </c>
      <c r="AD223" s="437" t="s">
        <v>4739</v>
      </c>
      <c r="AE223" s="437" t="s">
        <v>4740</v>
      </c>
      <c r="AF223" s="437" t="s">
        <v>4741</v>
      </c>
      <c r="AG223" s="437" t="s">
        <v>4742</v>
      </c>
      <c r="AH223" s="437" t="s">
        <v>4743</v>
      </c>
      <c r="AI223" s="437" t="s">
        <v>4744</v>
      </c>
      <c r="AJ223" s="437" t="s">
        <v>4745</v>
      </c>
      <c r="AK223" s="356">
        <v>282443.84000000003</v>
      </c>
      <c r="AL223" s="356">
        <v>275687.09000000003</v>
      </c>
      <c r="AM223" s="356">
        <v>259964.45</v>
      </c>
      <c r="AN223" s="356">
        <v>259656.53</v>
      </c>
      <c r="AO223" s="356">
        <v>271214.34000000003</v>
      </c>
      <c r="AP223" s="356">
        <v>273522.90000000002</v>
      </c>
      <c r="AQ223" s="356">
        <v>271871.49</v>
      </c>
      <c r="AR223" s="356">
        <v>281623.45</v>
      </c>
      <c r="AS223" s="356">
        <v>277976.58</v>
      </c>
      <c r="AT223" s="356">
        <v>269629.39</v>
      </c>
      <c r="AU223" s="356">
        <v>266862.26</v>
      </c>
      <c r="AV223" s="356">
        <v>257612.57</v>
      </c>
      <c r="AW223" s="356">
        <v>245574.88</v>
      </c>
      <c r="AX223" s="356"/>
      <c r="AY223" s="356"/>
      <c r="AZ223" s="356"/>
      <c r="BA223" s="356">
        <v>0</v>
      </c>
      <c r="BB223" s="356">
        <v>0</v>
      </c>
      <c r="BC223" s="356">
        <v>175985.74</v>
      </c>
      <c r="BD223" s="356" t="s">
        <v>3167</v>
      </c>
      <c r="BE223" s="356" t="s">
        <v>3167</v>
      </c>
      <c r="BF223" s="356">
        <v>0</v>
      </c>
      <c r="BG223" s="356">
        <v>0</v>
      </c>
      <c r="BH223" s="356">
        <v>0</v>
      </c>
      <c r="BI223" s="356">
        <v>0</v>
      </c>
      <c r="BJ223" s="356">
        <v>0</v>
      </c>
      <c r="BK223" s="356">
        <v>0</v>
      </c>
      <c r="BL223" s="356">
        <v>0</v>
      </c>
      <c r="BM223" s="356">
        <v>0</v>
      </c>
      <c r="BN223" s="356">
        <v>0</v>
      </c>
      <c r="BO223" s="356">
        <v>0</v>
      </c>
      <c r="BP223" s="356">
        <v>0</v>
      </c>
      <c r="BQ223" s="356">
        <v>0</v>
      </c>
      <c r="BR223" s="356">
        <v>0</v>
      </c>
      <c r="BS223" s="115" t="s">
        <v>4057</v>
      </c>
      <c r="BT223" s="115"/>
    </row>
    <row r="224" spans="1:72" ht="15.75" customHeight="1">
      <c r="A224" s="127" t="s">
        <v>30</v>
      </c>
      <c r="B224" s="108" t="s">
        <v>4746</v>
      </c>
      <c r="C224" s="127" t="s">
        <v>4747</v>
      </c>
      <c r="D224" s="309">
        <v>4611223</v>
      </c>
      <c r="E224" s="309" t="s">
        <v>18</v>
      </c>
      <c r="F224" s="309" t="s">
        <v>32</v>
      </c>
      <c r="G224" s="309" t="s">
        <v>4051</v>
      </c>
      <c r="H224" s="309" t="str">
        <f>IFERROR(VLOOKUP(G224,'Cadastro de assessores'!A:B,2,FALSE),"Não Cadastrado")</f>
        <v>17679</v>
      </c>
      <c r="I224" s="309"/>
      <c r="J224" s="26" t="s">
        <v>161</v>
      </c>
      <c r="K224" s="309" t="s">
        <v>4052</v>
      </c>
      <c r="L224" s="405">
        <v>44167</v>
      </c>
      <c r="M224" s="405">
        <v>44167</v>
      </c>
      <c r="N224" s="405">
        <v>44229</v>
      </c>
      <c r="O224" s="309" t="s">
        <v>4068</v>
      </c>
      <c r="P224" s="406">
        <v>2.5000000000000001E-2</v>
      </c>
      <c r="Q224" s="439" t="s">
        <v>4748</v>
      </c>
      <c r="R224" s="436"/>
      <c r="S224" s="309" t="str">
        <f t="shared" si="21"/>
        <v>Não Qualificado</v>
      </c>
      <c r="T224" s="316" t="s">
        <v>163</v>
      </c>
      <c r="U224" s="316" t="s">
        <v>4482</v>
      </c>
      <c r="V224" s="316" t="s">
        <v>3900</v>
      </c>
      <c r="W224" s="437" t="s">
        <v>4056</v>
      </c>
      <c r="X224" s="437" t="s">
        <v>4056</v>
      </c>
      <c r="Y224" s="437" t="s">
        <v>4056</v>
      </c>
      <c r="Z224" s="437" t="s">
        <v>4056</v>
      </c>
      <c r="AA224" s="437" t="s">
        <v>4056</v>
      </c>
      <c r="AB224" s="437" t="s">
        <v>4056</v>
      </c>
      <c r="AC224" s="437" t="s">
        <v>4056</v>
      </c>
      <c r="AD224" s="437" t="s">
        <v>4056</v>
      </c>
      <c r="AE224" s="437" t="s">
        <v>4056</v>
      </c>
      <c r="AF224" s="437" t="s">
        <v>4056</v>
      </c>
      <c r="AG224" s="437" t="s">
        <v>4056</v>
      </c>
      <c r="AH224" s="437" t="s">
        <v>4056</v>
      </c>
      <c r="AI224" s="437" t="s">
        <v>4056</v>
      </c>
      <c r="AJ224" s="437" t="s">
        <v>4056</v>
      </c>
      <c r="AK224" s="356">
        <v>537697.27</v>
      </c>
      <c r="AL224" s="356">
        <v>524891.85</v>
      </c>
      <c r="AM224" s="356">
        <v>2302.75</v>
      </c>
      <c r="AN224" s="356">
        <v>2314.81</v>
      </c>
      <c r="AO224" s="356"/>
      <c r="AP224" s="356"/>
      <c r="AQ224" s="356"/>
      <c r="AR224" s="356"/>
      <c r="AS224" s="356"/>
      <c r="AT224" s="356"/>
      <c r="AU224" s="356"/>
      <c r="AV224" s="356"/>
      <c r="AW224" s="356"/>
      <c r="AX224" s="356"/>
      <c r="AY224" s="356"/>
      <c r="AZ224" s="356"/>
      <c r="BA224" s="356">
        <v>0</v>
      </c>
      <c r="BB224" s="356">
        <v>0</v>
      </c>
      <c r="BC224" s="356">
        <v>180296.32000000001</v>
      </c>
      <c r="BD224" s="356" t="s">
        <v>3167</v>
      </c>
      <c r="BE224" s="356" t="s">
        <v>3167</v>
      </c>
      <c r="BF224" s="356">
        <v>0</v>
      </c>
      <c r="BG224" s="356">
        <v>0</v>
      </c>
      <c r="BH224" s="356">
        <v>0</v>
      </c>
      <c r="BI224" s="356">
        <v>0</v>
      </c>
      <c r="BJ224" s="356">
        <v>0</v>
      </c>
      <c r="BK224" s="356">
        <v>0</v>
      </c>
      <c r="BL224" s="356">
        <v>0</v>
      </c>
      <c r="BM224" s="356">
        <v>0</v>
      </c>
      <c r="BN224" s="356">
        <v>0</v>
      </c>
      <c r="BO224" s="356">
        <v>0</v>
      </c>
      <c r="BP224" s="356">
        <v>0</v>
      </c>
      <c r="BQ224" s="356">
        <v>0</v>
      </c>
      <c r="BR224" s="356">
        <v>0</v>
      </c>
      <c r="BS224" s="115" t="s">
        <v>4057</v>
      </c>
      <c r="BT224" s="115"/>
    </row>
    <row r="225" spans="1:72" ht="15.75" customHeight="1">
      <c r="A225" s="127" t="s">
        <v>30</v>
      </c>
      <c r="B225" s="108" t="s">
        <v>95</v>
      </c>
      <c r="C225" s="460" t="s">
        <v>4749</v>
      </c>
      <c r="D225" s="441">
        <v>2427806</v>
      </c>
      <c r="E225" s="310" t="s">
        <v>18</v>
      </c>
      <c r="F225" s="310" t="s">
        <v>42</v>
      </c>
      <c r="G225" s="310" t="s">
        <v>90</v>
      </c>
      <c r="H225" s="310">
        <f>IFERROR(VLOOKUP(G225,'Cadastro de assessores'!A:B,2,FALSE),"Não Cadastrado")</f>
        <v>12331</v>
      </c>
      <c r="I225" s="310"/>
      <c r="J225" s="26" t="s">
        <v>170</v>
      </c>
      <c r="K225" s="310" t="s">
        <v>170</v>
      </c>
      <c r="L225" s="442">
        <v>44615</v>
      </c>
      <c r="M225" s="442">
        <v>44615</v>
      </c>
      <c r="N225" s="316"/>
      <c r="O225" s="316" t="s">
        <v>4053</v>
      </c>
      <c r="P225" s="410">
        <v>1.4999999999999999E-2</v>
      </c>
      <c r="Q225" s="321" t="s">
        <v>4750</v>
      </c>
      <c r="R225" s="436"/>
      <c r="S225" s="309" t="str">
        <f t="shared" si="21"/>
        <v>Não Qualificado</v>
      </c>
      <c r="T225" s="316" t="s">
        <v>163</v>
      </c>
      <c r="U225" s="309" t="s">
        <v>4100</v>
      </c>
      <c r="V225" s="309" t="s">
        <v>42</v>
      </c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356"/>
      <c r="AL225" s="356"/>
      <c r="AM225" s="356"/>
      <c r="AN225" s="356"/>
      <c r="AO225" s="356"/>
      <c r="AP225" s="356"/>
      <c r="AQ225" s="356"/>
      <c r="AR225" s="356"/>
      <c r="AS225" s="356"/>
      <c r="AT225" s="356"/>
      <c r="AU225" s="356"/>
      <c r="AV225" s="356"/>
      <c r="AW225" s="356"/>
      <c r="AX225" s="356"/>
      <c r="AY225" s="356"/>
      <c r="AZ225" s="356"/>
      <c r="BA225" s="356">
        <v>1368272.15</v>
      </c>
      <c r="BB225" s="356">
        <v>1309535.1100000001</v>
      </c>
      <c r="BC225" s="356">
        <v>58310.35</v>
      </c>
      <c r="BD225" s="356">
        <v>1258621.47</v>
      </c>
      <c r="BE225" s="356">
        <v>1310569.1000000001</v>
      </c>
      <c r="BF225" s="356">
        <v>1329305.78</v>
      </c>
      <c r="BG225" s="356">
        <v>1347425.611</v>
      </c>
      <c r="BH225" s="356">
        <v>1364370.24</v>
      </c>
      <c r="BI225" s="356">
        <v>1391709.54</v>
      </c>
      <c r="BJ225" s="356">
        <v>1402503.38</v>
      </c>
      <c r="BK225" s="356">
        <v>1403768.74</v>
      </c>
      <c r="BL225" s="356">
        <v>1447728.63</v>
      </c>
      <c r="BM225" s="356">
        <v>264349.13</v>
      </c>
      <c r="BN225" s="356">
        <v>161811.78</v>
      </c>
      <c r="BO225" s="356">
        <v>164961.96</v>
      </c>
      <c r="BP225" s="356">
        <v>163909.6</v>
      </c>
      <c r="BQ225" s="356">
        <v>164981.06</v>
      </c>
      <c r="BR225" s="356">
        <v>166976.73000000001</v>
      </c>
      <c r="BS225" s="115">
        <v>58102.96</v>
      </c>
      <c r="BT225" s="115"/>
    </row>
    <row r="226" spans="1:72" ht="15.75" customHeight="1">
      <c r="A226" s="127" t="s">
        <v>30</v>
      </c>
      <c r="B226" s="108" t="s">
        <v>3834</v>
      </c>
      <c r="C226" s="108" t="s">
        <v>4751</v>
      </c>
      <c r="D226" s="310">
        <v>4847953</v>
      </c>
      <c r="E226" s="310" t="s">
        <v>18</v>
      </c>
      <c r="F226" s="310" t="s">
        <v>32</v>
      </c>
      <c r="G226" s="310" t="s">
        <v>3306</v>
      </c>
      <c r="H226" s="310" t="str">
        <f>IFERROR(VLOOKUP(G226,'Cadastro de assessores'!A:B,2,FALSE),"Não Cadastrado")</f>
        <v>18236</v>
      </c>
      <c r="I226" s="310"/>
      <c r="J226" s="26" t="s">
        <v>170</v>
      </c>
      <c r="K226" s="310" t="s">
        <v>170</v>
      </c>
      <c r="L226" s="434">
        <v>44294</v>
      </c>
      <c r="M226" s="434">
        <v>44294</v>
      </c>
      <c r="N226" s="309"/>
      <c r="O226" s="309" t="s">
        <v>4752</v>
      </c>
      <c r="P226" s="406">
        <v>1.4999999999999999E-2</v>
      </c>
      <c r="Q226" s="439"/>
      <c r="R226" s="436"/>
      <c r="S226" s="309" t="str">
        <f t="shared" si="21"/>
        <v>Qualificado</v>
      </c>
      <c r="T226" s="309" t="s">
        <v>207</v>
      </c>
      <c r="U226" s="309" t="s">
        <v>4075</v>
      </c>
      <c r="V226" s="309" t="s">
        <v>32</v>
      </c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356"/>
      <c r="AL226" s="356"/>
      <c r="AM226" s="356"/>
      <c r="AN226" s="356" t="s">
        <v>3378</v>
      </c>
      <c r="AO226" s="356"/>
      <c r="AP226" s="356">
        <v>489673.1</v>
      </c>
      <c r="AQ226" s="356">
        <v>484924.49</v>
      </c>
      <c r="AR226" s="356">
        <v>897104.87</v>
      </c>
      <c r="AS226" s="356">
        <v>886111.6</v>
      </c>
      <c r="AT226" s="356">
        <v>860635.19</v>
      </c>
      <c r="AU226" s="356">
        <v>821667.27</v>
      </c>
      <c r="AV226" s="356">
        <v>797412.36</v>
      </c>
      <c r="AW226" s="356">
        <v>766173.59</v>
      </c>
      <c r="AX226" s="356">
        <v>764728.31</v>
      </c>
      <c r="AY226" s="356">
        <v>732812.88</v>
      </c>
      <c r="AZ226" s="356">
        <v>759391.56</v>
      </c>
      <c r="BA226" s="356">
        <v>766723.56</v>
      </c>
      <c r="BB226" s="356">
        <v>775063.32</v>
      </c>
      <c r="BC226" s="356">
        <v>1824145.67</v>
      </c>
      <c r="BD226" s="356">
        <v>698782.5</v>
      </c>
      <c r="BE226" s="356">
        <v>693179.61</v>
      </c>
      <c r="BF226" s="356">
        <v>710009.63</v>
      </c>
      <c r="BG226" s="356">
        <v>700888.42960000003</v>
      </c>
      <c r="BH226" s="356">
        <v>690664.78</v>
      </c>
      <c r="BI226" s="356">
        <v>705486.51</v>
      </c>
      <c r="BJ226" s="356">
        <v>687229.21</v>
      </c>
      <c r="BK226" s="356">
        <v>691532.45</v>
      </c>
      <c r="BL226" s="356">
        <v>638426.04</v>
      </c>
      <c r="BM226" s="356">
        <v>333269.51</v>
      </c>
      <c r="BN226" s="356">
        <v>213184.18</v>
      </c>
      <c r="BO226" s="356">
        <v>173647</v>
      </c>
      <c r="BP226" s="356">
        <v>160303.66</v>
      </c>
      <c r="BQ226" s="356">
        <v>145963.91</v>
      </c>
      <c r="BR226" s="356">
        <v>12404.26</v>
      </c>
      <c r="BS226" s="115">
        <v>0</v>
      </c>
      <c r="BT226" s="115"/>
    </row>
    <row r="227" spans="1:72" ht="15.75" customHeight="1">
      <c r="A227" s="127" t="s">
        <v>30</v>
      </c>
      <c r="B227" s="108" t="s">
        <v>4753</v>
      </c>
      <c r="C227" s="460" t="s">
        <v>4754</v>
      </c>
      <c r="D227" s="316">
        <v>3029846</v>
      </c>
      <c r="E227" s="310" t="s">
        <v>18</v>
      </c>
      <c r="F227" s="310" t="s">
        <v>42</v>
      </c>
      <c r="G227" s="310" t="s">
        <v>4393</v>
      </c>
      <c r="H227" s="310" t="str">
        <f>IFERROR(VLOOKUP(G227,'Cadastro de assessores'!A:B,2,FALSE),"Não Cadastrado")</f>
        <v>14294</v>
      </c>
      <c r="I227" s="310"/>
      <c r="J227" s="26" t="s">
        <v>179</v>
      </c>
      <c r="K227" s="309" t="s">
        <v>170</v>
      </c>
      <c r="L227" s="434">
        <v>44460</v>
      </c>
      <c r="M227" s="434">
        <v>44469</v>
      </c>
      <c r="N227" s="316"/>
      <c r="O227" s="316" t="s">
        <v>4047</v>
      </c>
      <c r="P227" s="447">
        <v>0.02</v>
      </c>
      <c r="Q227" s="176" t="s">
        <v>4755</v>
      </c>
      <c r="R227" s="436"/>
      <c r="S227" s="309" t="str">
        <f t="shared" si="21"/>
        <v>Não Qualificado</v>
      </c>
      <c r="T227" s="316" t="s">
        <v>163</v>
      </c>
      <c r="U227" s="316" t="s">
        <v>4756</v>
      </c>
      <c r="V227" s="316" t="s">
        <v>209</v>
      </c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437"/>
      <c r="AH227" s="437"/>
      <c r="AI227" s="437"/>
      <c r="AJ227" s="356"/>
      <c r="AK227" s="356"/>
      <c r="AL227" s="356"/>
      <c r="AM227" s="356"/>
      <c r="AN227" s="356"/>
      <c r="AO227" s="356"/>
      <c r="AP227" s="356"/>
      <c r="AQ227" s="356"/>
      <c r="AR227" s="356"/>
      <c r="AS227" s="356"/>
      <c r="AT227" s="356"/>
      <c r="AU227" s="367"/>
      <c r="AV227" s="356"/>
      <c r="AW227" s="356">
        <v>424175.54</v>
      </c>
      <c r="AX227" s="356">
        <v>422659.34</v>
      </c>
      <c r="AY227" s="356">
        <v>428866.15</v>
      </c>
      <c r="AZ227" s="356">
        <v>447627.06</v>
      </c>
      <c r="BA227" s="356">
        <v>451338.04</v>
      </c>
      <c r="BB227" s="356">
        <v>216.63</v>
      </c>
      <c r="BC227" s="356">
        <v>57553.98</v>
      </c>
      <c r="BD227" s="356">
        <v>743.59</v>
      </c>
      <c r="BE227" s="356" t="s">
        <v>3167</v>
      </c>
      <c r="BF227" s="356">
        <v>1081.03</v>
      </c>
      <c r="BG227" s="356">
        <v>1090.76</v>
      </c>
      <c r="BH227" s="356">
        <v>1099.3499999999999</v>
      </c>
      <c r="BI227" s="356">
        <v>1108.5</v>
      </c>
      <c r="BJ227" s="356">
        <v>1117.55</v>
      </c>
      <c r="BK227" s="356">
        <v>1127.67</v>
      </c>
      <c r="BL227" s="356">
        <v>1138.6400000000001</v>
      </c>
      <c r="BM227" s="356">
        <v>1147.47</v>
      </c>
      <c r="BN227" s="356">
        <v>1150.44</v>
      </c>
      <c r="BO227" s="356">
        <v>1157.06</v>
      </c>
      <c r="BP227" s="356">
        <v>1167.8499999999999</v>
      </c>
      <c r="BQ227" s="356">
        <v>1176.1500000000001</v>
      </c>
      <c r="BR227" s="356">
        <v>1188.2</v>
      </c>
      <c r="BS227" s="115">
        <v>1266.95</v>
      </c>
      <c r="BT227" s="115"/>
    </row>
    <row r="228" spans="1:72" ht="15.75" customHeight="1">
      <c r="A228" s="127" t="s">
        <v>30</v>
      </c>
      <c r="B228" s="108" t="s">
        <v>1490</v>
      </c>
      <c r="C228" s="127" t="s">
        <v>1488</v>
      </c>
      <c r="D228" s="309">
        <v>4793812</v>
      </c>
      <c r="E228" s="310" t="s">
        <v>18</v>
      </c>
      <c r="F228" s="310" t="s">
        <v>32</v>
      </c>
      <c r="G228" s="310" t="s">
        <v>255</v>
      </c>
      <c r="H228" s="310">
        <f>IFERROR(VLOOKUP(G228,'Cadastro de assessores'!A:B,2,FALSE),"Não Cadastrado")</f>
        <v>12344</v>
      </c>
      <c r="I228" s="310"/>
      <c r="J228" s="26" t="s">
        <v>4046</v>
      </c>
      <c r="K228" s="310" t="s">
        <v>170</v>
      </c>
      <c r="L228" s="434">
        <v>44217</v>
      </c>
      <c r="M228" s="434">
        <v>44217</v>
      </c>
      <c r="N228" s="309"/>
      <c r="O228" s="309" t="s">
        <v>4590</v>
      </c>
      <c r="P228" s="406">
        <v>2E-3</v>
      </c>
      <c r="Q228" s="439" t="s">
        <v>4757</v>
      </c>
      <c r="R228" s="436"/>
      <c r="S228" s="309" t="str">
        <f t="shared" si="21"/>
        <v>Não Qualificado</v>
      </c>
      <c r="T228" s="309" t="s">
        <v>207</v>
      </c>
      <c r="U228" s="309" t="s">
        <v>4075</v>
      </c>
      <c r="V228" s="309" t="s">
        <v>32</v>
      </c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356"/>
      <c r="AL228" s="356">
        <v>299461.32</v>
      </c>
      <c r="AM228" s="356">
        <v>294981.82</v>
      </c>
      <c r="AN228" s="356">
        <v>295732.34999999998</v>
      </c>
      <c r="AO228" s="356">
        <v>299975.32</v>
      </c>
      <c r="AP228" s="356">
        <v>317078.7</v>
      </c>
      <c r="AQ228" s="356">
        <v>316413.89</v>
      </c>
      <c r="AR228" s="356">
        <v>320412.46000000002</v>
      </c>
      <c r="AS228" s="356">
        <v>319547.96999999997</v>
      </c>
      <c r="AT228" s="356">
        <v>316956.65999999997</v>
      </c>
      <c r="AU228" s="356">
        <v>316644.15000000002</v>
      </c>
      <c r="AV228" s="356">
        <v>314834.02</v>
      </c>
      <c r="AW228" s="356">
        <v>305898.46000000002</v>
      </c>
      <c r="AX228" s="356">
        <v>307558.07</v>
      </c>
      <c r="AY228" s="356">
        <v>155192.07</v>
      </c>
      <c r="AZ228" s="356">
        <v>159219.1</v>
      </c>
      <c r="BA228" s="356">
        <v>551845.16</v>
      </c>
      <c r="BB228" s="356">
        <v>638718.55000000005</v>
      </c>
      <c r="BC228" s="356">
        <v>28495.55</v>
      </c>
      <c r="BD228" s="356">
        <v>612387.43000000005</v>
      </c>
      <c r="BE228" s="356">
        <v>647091.09</v>
      </c>
      <c r="BF228" s="356">
        <v>651956.56999999995</v>
      </c>
      <c r="BG228" s="356">
        <v>654821.21429999999</v>
      </c>
      <c r="BH228" s="356">
        <v>661131.42000000004</v>
      </c>
      <c r="BI228" s="356">
        <v>665931.75</v>
      </c>
      <c r="BJ228" s="356">
        <v>671387.67</v>
      </c>
      <c r="BK228" s="356">
        <v>542334.02</v>
      </c>
      <c r="BL228" s="356">
        <v>347531.93</v>
      </c>
      <c r="BM228" s="356">
        <v>350382.2</v>
      </c>
      <c r="BN228" s="356">
        <v>353628.45</v>
      </c>
      <c r="BO228" s="356">
        <v>0</v>
      </c>
      <c r="BP228" s="356">
        <v>0</v>
      </c>
      <c r="BQ228" s="356">
        <v>0</v>
      </c>
      <c r="BR228" s="356">
        <v>0</v>
      </c>
      <c r="BS228" s="115">
        <v>0</v>
      </c>
      <c r="BT228" s="115"/>
    </row>
    <row r="229" spans="1:72" ht="15.75" customHeight="1">
      <c r="A229" s="127" t="s">
        <v>30</v>
      </c>
      <c r="B229" s="108" t="s">
        <v>1490</v>
      </c>
      <c r="C229" s="127" t="s">
        <v>1488</v>
      </c>
      <c r="D229" s="309">
        <v>4783402</v>
      </c>
      <c r="E229" s="310" t="s">
        <v>18</v>
      </c>
      <c r="F229" s="310" t="s">
        <v>32</v>
      </c>
      <c r="G229" s="310" t="s">
        <v>255</v>
      </c>
      <c r="H229" s="310">
        <f>IFERROR(VLOOKUP(G229,'Cadastro de assessores'!A:B,2,FALSE),"Não Cadastrado")</f>
        <v>12344</v>
      </c>
      <c r="I229" s="310"/>
      <c r="J229" s="26" t="s">
        <v>4046</v>
      </c>
      <c r="K229" s="309" t="s">
        <v>170</v>
      </c>
      <c r="L229" s="434">
        <v>44218</v>
      </c>
      <c r="M229" s="434">
        <v>44218</v>
      </c>
      <c r="N229" s="309"/>
      <c r="O229" s="309" t="s">
        <v>4053</v>
      </c>
      <c r="P229" s="406">
        <v>1.4999999999999999E-2</v>
      </c>
      <c r="Q229" s="439"/>
      <c r="R229" s="436"/>
      <c r="S229" s="309" t="str">
        <f t="shared" si="21"/>
        <v/>
      </c>
      <c r="T229" s="309" t="s">
        <v>207</v>
      </c>
      <c r="U229" s="309" t="s">
        <v>4075</v>
      </c>
      <c r="V229" s="309" t="s">
        <v>32</v>
      </c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356"/>
      <c r="AL229" s="356">
        <v>99631.9</v>
      </c>
      <c r="AM229" s="356">
        <v>96684.29</v>
      </c>
      <c r="AN229" s="356">
        <v>96971.63</v>
      </c>
      <c r="AO229" s="356">
        <v>99955.199999999997</v>
      </c>
      <c r="AP229" s="356">
        <v>84011.65</v>
      </c>
      <c r="AQ229" s="356">
        <v>83555.929999999993</v>
      </c>
      <c r="AR229" s="356">
        <v>85584.44</v>
      </c>
      <c r="AS229" s="356">
        <v>84981.77</v>
      </c>
      <c r="AT229" s="356">
        <v>83234.42</v>
      </c>
      <c r="AU229" s="356">
        <v>82714.850000000006</v>
      </c>
      <c r="AV229" s="356">
        <v>81255.429999999993</v>
      </c>
      <c r="AW229" s="356">
        <v>78731.539999999994</v>
      </c>
      <c r="AX229" s="356">
        <v>78901.179999999993</v>
      </c>
      <c r="AY229" s="356">
        <v>23911.74</v>
      </c>
      <c r="AZ229" s="356">
        <v>25554.34</v>
      </c>
      <c r="BA229" s="356">
        <v>25943.59</v>
      </c>
      <c r="BB229" s="356">
        <v>26117.05</v>
      </c>
      <c r="BC229" s="356"/>
      <c r="BD229" s="356">
        <v>26385.81</v>
      </c>
      <c r="BE229" s="356">
        <v>27.86</v>
      </c>
      <c r="BF229" s="356">
        <v>28.67</v>
      </c>
      <c r="BG229" s="356">
        <v>28.67</v>
      </c>
      <c r="BH229" s="356">
        <v>28.67</v>
      </c>
      <c r="BI229" s="356">
        <v>28.67</v>
      </c>
      <c r="BJ229" s="356">
        <v>28.67</v>
      </c>
      <c r="BK229" s="356">
        <v>28.67</v>
      </c>
      <c r="BL229" s="356">
        <v>0</v>
      </c>
      <c r="BM229" s="356">
        <v>0</v>
      </c>
      <c r="BN229" s="356">
        <v>0</v>
      </c>
      <c r="BO229" s="356">
        <v>0</v>
      </c>
      <c r="BP229" s="356">
        <v>0</v>
      </c>
      <c r="BQ229" s="356">
        <v>0</v>
      </c>
      <c r="BR229" s="356">
        <v>0</v>
      </c>
      <c r="BS229" s="115">
        <v>0</v>
      </c>
      <c r="BT229" s="115"/>
    </row>
    <row r="230" spans="1:72" ht="15.75" customHeight="1">
      <c r="A230" s="127" t="s">
        <v>30</v>
      </c>
      <c r="B230" s="108" t="s">
        <v>1493</v>
      </c>
      <c r="C230" s="408" t="s">
        <v>4758</v>
      </c>
      <c r="D230" s="441">
        <v>8392987</v>
      </c>
      <c r="E230" s="310" t="s">
        <v>18</v>
      </c>
      <c r="F230" s="310" t="s">
        <v>32</v>
      </c>
      <c r="G230" s="310" t="s">
        <v>255</v>
      </c>
      <c r="H230" s="310">
        <f>IFERROR(VLOOKUP(G230,'Cadastro de assessores'!A:B,2,FALSE),"Não Cadastrado")</f>
        <v>12344</v>
      </c>
      <c r="I230" s="310"/>
      <c r="J230" s="26" t="s">
        <v>4046</v>
      </c>
      <c r="K230" s="310" t="s">
        <v>170</v>
      </c>
      <c r="L230" s="434">
        <v>44669</v>
      </c>
      <c r="M230" s="434">
        <v>44670</v>
      </c>
      <c r="N230" s="316"/>
      <c r="O230" s="316" t="s">
        <v>4061</v>
      </c>
      <c r="P230" s="406">
        <v>7.0000000000000001E-3</v>
      </c>
      <c r="Q230" s="328" t="s">
        <v>4759</v>
      </c>
      <c r="R230" s="436"/>
      <c r="S230" s="309" t="str">
        <f t="shared" si="21"/>
        <v/>
      </c>
      <c r="T230" s="309" t="s">
        <v>163</v>
      </c>
      <c r="U230" s="309" t="s">
        <v>4075</v>
      </c>
      <c r="V230" s="309" t="s">
        <v>32</v>
      </c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  <c r="AG230" s="437"/>
      <c r="AH230" s="437"/>
      <c r="AI230" s="437"/>
      <c r="AJ230" s="356"/>
      <c r="AK230" s="356"/>
      <c r="AL230" s="356"/>
      <c r="AM230" s="356"/>
      <c r="AN230" s="356"/>
      <c r="AO230" s="356"/>
      <c r="AP230" s="356"/>
      <c r="AQ230" s="356"/>
      <c r="AR230" s="356"/>
      <c r="AS230" s="356"/>
      <c r="AT230" s="356"/>
      <c r="AU230" s="356"/>
      <c r="AV230" s="356"/>
      <c r="AW230" s="356"/>
      <c r="AX230" s="356"/>
      <c r="AY230" s="356"/>
      <c r="AZ230" s="356"/>
      <c r="BA230" s="356"/>
      <c r="BB230" s="356"/>
      <c r="BC230" s="356"/>
      <c r="BD230" s="356">
        <v>151863.19</v>
      </c>
      <c r="BE230" s="356">
        <v>152652.64000000001</v>
      </c>
      <c r="BF230" s="356">
        <v>153032.54</v>
      </c>
      <c r="BG230" s="356">
        <v>215473.14199999999</v>
      </c>
      <c r="BH230" s="356">
        <v>217116.57</v>
      </c>
      <c r="BI230" s="356">
        <v>673383.21</v>
      </c>
      <c r="BJ230" s="356">
        <v>678722.84</v>
      </c>
      <c r="BK230" s="356">
        <v>685853.93</v>
      </c>
      <c r="BL230" s="356">
        <v>686090.72</v>
      </c>
      <c r="BM230" s="356">
        <v>5784.11</v>
      </c>
      <c r="BN230" s="356">
        <v>0.16</v>
      </c>
      <c r="BO230" s="356">
        <v>0.16</v>
      </c>
      <c r="BP230" s="356">
        <v>0.16</v>
      </c>
      <c r="BQ230" s="356">
        <v>0.16</v>
      </c>
      <c r="BR230" s="356">
        <v>0.16</v>
      </c>
      <c r="BS230" s="115">
        <v>0</v>
      </c>
      <c r="BT230" s="115"/>
    </row>
    <row r="231" spans="1:72" ht="15.75" customHeight="1">
      <c r="A231" s="127" t="s">
        <v>30</v>
      </c>
      <c r="B231" s="108" t="s">
        <v>4760</v>
      </c>
      <c r="C231" s="408" t="s">
        <v>4761</v>
      </c>
      <c r="D231" s="310">
        <v>4423520</v>
      </c>
      <c r="E231" s="310" t="s">
        <v>18</v>
      </c>
      <c r="F231" s="310" t="s">
        <v>32</v>
      </c>
      <c r="G231" s="310" t="s">
        <v>3390</v>
      </c>
      <c r="H231" s="310" t="str">
        <f>IFERROR(VLOOKUP(G231,'Cadastro de assessores'!A:B,2,FALSE),"Não Cadastrado")</f>
        <v>13444</v>
      </c>
      <c r="I231" s="310"/>
      <c r="J231" s="26" t="s">
        <v>170</v>
      </c>
      <c r="K231" s="310" t="s">
        <v>170</v>
      </c>
      <c r="L231" s="434">
        <v>44372</v>
      </c>
      <c r="M231" s="434">
        <v>44372</v>
      </c>
      <c r="N231" s="316"/>
      <c r="O231" s="316" t="s">
        <v>4278</v>
      </c>
      <c r="P231" s="406">
        <v>0.02</v>
      </c>
      <c r="Q231" s="328"/>
      <c r="R231" s="436"/>
      <c r="S231" s="309" t="str">
        <f t="shared" si="21"/>
        <v/>
      </c>
      <c r="T231" s="316" t="s">
        <v>207</v>
      </c>
      <c r="U231" s="316" t="s">
        <v>4279</v>
      </c>
      <c r="V231" s="316" t="s">
        <v>209</v>
      </c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  <c r="AG231" s="367"/>
      <c r="AH231" s="367"/>
      <c r="AI231" s="437"/>
      <c r="AJ231" s="356"/>
      <c r="AK231" s="356"/>
      <c r="AL231" s="356"/>
      <c r="AM231" s="356"/>
      <c r="AN231" s="356"/>
      <c r="AO231" s="356"/>
      <c r="AP231" s="356"/>
      <c r="AQ231" s="356"/>
      <c r="AR231" s="367"/>
      <c r="AS231" s="356">
        <v>134497.91</v>
      </c>
      <c r="AT231" s="356">
        <v>125466.92</v>
      </c>
      <c r="AU231" s="356">
        <v>123202.98</v>
      </c>
      <c r="AV231" s="356">
        <v>114790.23</v>
      </c>
      <c r="AW231" s="356">
        <v>102272.86</v>
      </c>
      <c r="AX231" s="356">
        <v>92953.19</v>
      </c>
      <c r="AY231" s="356">
        <v>96606.35</v>
      </c>
      <c r="AZ231" s="356">
        <v>99810.25</v>
      </c>
      <c r="BA231" s="356">
        <v>102636.32</v>
      </c>
      <c r="BB231" s="356">
        <v>107472.64</v>
      </c>
      <c r="BC231" s="356">
        <v>0</v>
      </c>
      <c r="BD231" s="356">
        <v>102540.48</v>
      </c>
      <c r="BE231" s="356">
        <v>86702.67</v>
      </c>
      <c r="BF231" s="356">
        <v>71731.12</v>
      </c>
      <c r="BG231" s="356">
        <v>76435.55</v>
      </c>
      <c r="BH231" s="356">
        <v>485.56</v>
      </c>
      <c r="BI231" s="356">
        <v>1048.53</v>
      </c>
      <c r="BJ231" s="356">
        <v>1128.43</v>
      </c>
      <c r="BK231" s="356">
        <v>1196.06</v>
      </c>
      <c r="BL231" s="356">
        <v>1127.1099999999999</v>
      </c>
      <c r="BM231" s="356">
        <v>1129.8</v>
      </c>
      <c r="BN231" s="356">
        <v>1130.7</v>
      </c>
      <c r="BO231" s="356">
        <v>1137.32</v>
      </c>
      <c r="BP231" s="356">
        <v>1151.46</v>
      </c>
      <c r="BQ231" s="356">
        <v>1159.76</v>
      </c>
      <c r="BR231" s="356">
        <v>1171.81</v>
      </c>
      <c r="BS231" s="115">
        <v>1116.51</v>
      </c>
      <c r="BT231" s="115"/>
    </row>
    <row r="232" spans="1:72" ht="15.75" customHeight="1">
      <c r="A232" s="127" t="s">
        <v>30</v>
      </c>
      <c r="B232" s="108" t="s">
        <v>1497</v>
      </c>
      <c r="C232" s="127" t="s">
        <v>1494</v>
      </c>
      <c r="D232" s="309">
        <v>8765907</v>
      </c>
      <c r="E232" s="309" t="s">
        <v>18</v>
      </c>
      <c r="F232" s="309" t="s">
        <v>42</v>
      </c>
      <c r="G232" s="309" t="s">
        <v>52</v>
      </c>
      <c r="H232" s="310" t="str">
        <f>IFERROR(VLOOKUP(G232,'Cadastro de assessores'!A:B,2,FALSE),"Não Cadastrado")</f>
        <v>18890</v>
      </c>
      <c r="I232" s="310"/>
      <c r="J232" s="26" t="s">
        <v>4046</v>
      </c>
      <c r="K232" s="309" t="s">
        <v>170</v>
      </c>
      <c r="L232" s="405">
        <v>44721</v>
      </c>
      <c r="M232" s="405">
        <v>44727</v>
      </c>
      <c r="N232" s="405"/>
      <c r="O232" s="309" t="s">
        <v>4064</v>
      </c>
      <c r="P232" s="406">
        <v>1.2E-2</v>
      </c>
      <c r="Q232" s="439" t="s">
        <v>4762</v>
      </c>
      <c r="R232" s="436"/>
      <c r="S232" s="309"/>
      <c r="T232" s="309" t="s">
        <v>163</v>
      </c>
      <c r="U232" s="309" t="s">
        <v>4100</v>
      </c>
      <c r="V232" s="309" t="s">
        <v>42</v>
      </c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  <c r="AG232" s="437"/>
      <c r="AH232" s="437"/>
      <c r="AI232" s="437"/>
      <c r="AJ232" s="356"/>
      <c r="AK232" s="356"/>
      <c r="AL232" s="356"/>
      <c r="AM232" s="356"/>
      <c r="AN232" s="356"/>
      <c r="AO232" s="356"/>
      <c r="AP232" s="356"/>
      <c r="AQ232" s="356"/>
      <c r="AR232" s="356"/>
      <c r="AS232" s="356"/>
      <c r="AT232" s="356"/>
      <c r="AU232" s="356"/>
      <c r="AV232" s="356"/>
      <c r="AW232" s="356"/>
      <c r="AX232" s="356"/>
      <c r="AY232" s="356"/>
      <c r="AZ232" s="356"/>
      <c r="BA232" s="356"/>
      <c r="BB232" s="356"/>
      <c r="BC232" s="356"/>
      <c r="BD232" s="356"/>
      <c r="BE232" s="356">
        <v>149797.28</v>
      </c>
      <c r="BF232" s="356">
        <v>152447.94</v>
      </c>
      <c r="BG232" s="356">
        <v>153514.2261</v>
      </c>
      <c r="BH232" s="356">
        <v>154591.41</v>
      </c>
      <c r="BI232" s="356">
        <v>173362.21</v>
      </c>
      <c r="BJ232" s="356">
        <v>192856.75</v>
      </c>
      <c r="BK232" s="356">
        <v>194643.3</v>
      </c>
      <c r="BL232" s="356">
        <v>196844.83</v>
      </c>
      <c r="BM232" s="356">
        <v>0</v>
      </c>
      <c r="BN232" s="356">
        <v>1.73</v>
      </c>
      <c r="BO232" s="356">
        <v>1.73</v>
      </c>
      <c r="BP232" s="356">
        <v>1.73</v>
      </c>
      <c r="BQ232" s="356">
        <v>1.73</v>
      </c>
      <c r="BR232" s="356">
        <v>1.73</v>
      </c>
      <c r="BS232" s="115">
        <v>0</v>
      </c>
      <c r="BT232" s="115"/>
    </row>
    <row r="233" spans="1:72" ht="15.75" customHeight="1">
      <c r="A233" s="127" t="s">
        <v>30</v>
      </c>
      <c r="B233" s="108" t="s">
        <v>4763</v>
      </c>
      <c r="C233" s="460" t="s">
        <v>4764</v>
      </c>
      <c r="D233" s="310">
        <v>6519491</v>
      </c>
      <c r="E233" s="310" t="s">
        <v>18</v>
      </c>
      <c r="F233" s="310" t="s">
        <v>42</v>
      </c>
      <c r="G233" s="310" t="s">
        <v>48</v>
      </c>
      <c r="H233" s="310" t="str">
        <f>IFERROR(VLOOKUP(G233,'Cadastro de assessores'!A:B,2,FALSE),"Não Cadastrado")</f>
        <v>18009</v>
      </c>
      <c r="I233" s="310"/>
      <c r="J233" s="26" t="s">
        <v>4046</v>
      </c>
      <c r="K233" s="309" t="s">
        <v>3378</v>
      </c>
      <c r="L233" s="309" t="s">
        <v>3378</v>
      </c>
      <c r="M233" s="455" t="s">
        <v>3891</v>
      </c>
      <c r="N233" s="316"/>
      <c r="O233" s="316" t="s">
        <v>4064</v>
      </c>
      <c r="P233" s="406">
        <v>1.2E-2</v>
      </c>
      <c r="Q233" s="176"/>
      <c r="R233" s="436"/>
      <c r="S233" s="309" t="str">
        <f t="shared" ref="S233:S236" si="22">IF(BC233&lt;=0,"",IF(BC233&lt;=1000000,"Não Qualificado",IF(AND(BC233&gt;1000000,BC233&lt;=10000000),"Qualificado","Profissional")))</f>
        <v/>
      </c>
      <c r="T233" s="309" t="s">
        <v>163</v>
      </c>
      <c r="U233" s="309" t="s">
        <v>4226</v>
      </c>
      <c r="V233" s="309" t="s">
        <v>42</v>
      </c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  <c r="AG233" s="437"/>
      <c r="AH233" s="437"/>
      <c r="AI233" s="437"/>
      <c r="AJ233" s="356"/>
      <c r="AK233" s="356"/>
      <c r="AL233" s="356"/>
      <c r="AM233" s="356"/>
      <c r="AN233" s="356"/>
      <c r="AO233" s="356"/>
      <c r="AP233" s="356"/>
      <c r="AQ233" s="356"/>
      <c r="AR233" s="356"/>
      <c r="AS233" s="356"/>
      <c r="AT233" s="356"/>
      <c r="AU233" s="356"/>
      <c r="AV233" s="356"/>
      <c r="AW233" s="356">
        <v>100</v>
      </c>
      <c r="AX233" s="356">
        <v>100</v>
      </c>
      <c r="AY233" s="356">
        <v>100</v>
      </c>
      <c r="AZ233" s="356">
        <v>100</v>
      </c>
      <c r="BA233" s="356">
        <v>100</v>
      </c>
      <c r="BB233" s="356">
        <v>100</v>
      </c>
      <c r="BC233" s="356">
        <v>0</v>
      </c>
      <c r="BD233" s="356">
        <v>100.11</v>
      </c>
      <c r="BE233" s="356" t="s">
        <v>3167</v>
      </c>
      <c r="BF233" s="356">
        <v>101.71</v>
      </c>
      <c r="BG233" s="356">
        <v>102.64</v>
      </c>
      <c r="BH233" s="356">
        <v>103.47</v>
      </c>
      <c r="BI233" s="356">
        <v>104.38</v>
      </c>
      <c r="BJ233" s="356">
        <v>105.39</v>
      </c>
      <c r="BK233" s="356">
        <v>106.26</v>
      </c>
      <c r="BL233" s="356">
        <v>107.26</v>
      </c>
      <c r="BM233" s="356">
        <v>108.07</v>
      </c>
      <c r="BN233" s="356">
        <v>108.4</v>
      </c>
      <c r="BO233" s="356">
        <v>108.4</v>
      </c>
      <c r="BP233" s="356">
        <v>108.4</v>
      </c>
      <c r="BQ233" s="356">
        <v>108.4</v>
      </c>
      <c r="BR233" s="356">
        <v>108.4</v>
      </c>
      <c r="BS233" s="115">
        <v>0</v>
      </c>
      <c r="BT233" s="115"/>
    </row>
    <row r="234" spans="1:72" ht="15.75" customHeight="1">
      <c r="A234" s="127" t="s">
        <v>30</v>
      </c>
      <c r="B234" s="108" t="s">
        <v>4765</v>
      </c>
      <c r="C234" s="408" t="s">
        <v>4766</v>
      </c>
      <c r="D234" s="316">
        <v>3452038</v>
      </c>
      <c r="E234" s="310" t="s">
        <v>18</v>
      </c>
      <c r="F234" s="310" t="s">
        <v>42</v>
      </c>
      <c r="G234" s="316" t="s">
        <v>308</v>
      </c>
      <c r="H234" s="310" t="str">
        <f>IFERROR(VLOOKUP(G234,'Cadastro de assessores'!A:B,2,FALSE),"Não Cadastrado")</f>
        <v>17831</v>
      </c>
      <c r="I234" s="310"/>
      <c r="J234" s="26" t="s">
        <v>161</v>
      </c>
      <c r="K234" s="310" t="s">
        <v>170</v>
      </c>
      <c r="L234" s="434">
        <v>44698</v>
      </c>
      <c r="M234" s="434">
        <v>44698</v>
      </c>
      <c r="N234" s="409">
        <v>44834</v>
      </c>
      <c r="O234" s="316" t="s">
        <v>4064</v>
      </c>
      <c r="P234" s="406">
        <v>1.2E-2</v>
      </c>
      <c r="Q234" s="464" t="s">
        <v>4767</v>
      </c>
      <c r="R234" s="436"/>
      <c r="S234" s="309" t="str">
        <f t="shared" si="22"/>
        <v/>
      </c>
      <c r="T234" s="309" t="s">
        <v>163</v>
      </c>
      <c r="U234" s="309" t="s">
        <v>4100</v>
      </c>
      <c r="V234" s="309" t="s">
        <v>42</v>
      </c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356"/>
      <c r="AL234" s="356"/>
      <c r="AM234" s="356"/>
      <c r="AN234" s="356"/>
      <c r="AO234" s="356"/>
      <c r="AP234" s="356"/>
      <c r="AQ234" s="356"/>
      <c r="AR234" s="356"/>
      <c r="AS234" s="356"/>
      <c r="AT234" s="356"/>
      <c r="AU234" s="356"/>
      <c r="AV234" s="356"/>
      <c r="AW234" s="356"/>
      <c r="AX234" s="356"/>
      <c r="AY234" s="356"/>
      <c r="AZ234" s="356"/>
      <c r="BA234" s="356"/>
      <c r="BB234" s="356"/>
      <c r="BC234" s="356">
        <v>0</v>
      </c>
      <c r="BD234" s="356">
        <v>265360.18</v>
      </c>
      <c r="BE234" s="356">
        <v>254108.15</v>
      </c>
      <c r="BF234" s="356">
        <v>256736.54</v>
      </c>
      <c r="BG234" s="356">
        <v>259434.0839</v>
      </c>
      <c r="BH234" s="356">
        <v>53880.75</v>
      </c>
      <c r="BI234" s="356">
        <v>0</v>
      </c>
      <c r="BJ234" s="356">
        <v>0</v>
      </c>
      <c r="BK234" s="356">
        <v>0</v>
      </c>
      <c r="BL234" s="356">
        <v>0</v>
      </c>
      <c r="BM234" s="356">
        <v>0</v>
      </c>
      <c r="BN234" s="356">
        <v>0</v>
      </c>
      <c r="BO234" s="356">
        <v>0</v>
      </c>
      <c r="BP234" s="356">
        <v>0</v>
      </c>
      <c r="BQ234" s="356">
        <v>0</v>
      </c>
      <c r="BR234" s="356">
        <v>0</v>
      </c>
      <c r="BS234" s="115" t="s">
        <v>4057</v>
      </c>
      <c r="BT234" s="115"/>
    </row>
    <row r="235" spans="1:72" ht="15.75" customHeight="1">
      <c r="A235" s="127" t="s">
        <v>30</v>
      </c>
      <c r="B235" s="108" t="s">
        <v>1503</v>
      </c>
      <c r="C235" s="127" t="s">
        <v>1501</v>
      </c>
      <c r="D235" s="309">
        <v>4750693</v>
      </c>
      <c r="E235" s="310" t="s">
        <v>18</v>
      </c>
      <c r="F235" s="310" t="s">
        <v>32</v>
      </c>
      <c r="G235" s="310" t="s">
        <v>2729</v>
      </c>
      <c r="H235" s="310" t="str">
        <f>IFERROR(VLOOKUP(G235,'Cadastro de assessores'!A:B,2,FALSE),"Não Cadastrado")</f>
        <v>18256</v>
      </c>
      <c r="I235" s="310"/>
      <c r="J235" s="26" t="s">
        <v>4046</v>
      </c>
      <c r="K235" s="310" t="s">
        <v>170</v>
      </c>
      <c r="L235" s="434">
        <v>44228</v>
      </c>
      <c r="M235" s="434">
        <v>44166</v>
      </c>
      <c r="N235" s="309"/>
      <c r="O235" s="309" t="s">
        <v>4768</v>
      </c>
      <c r="P235" s="406">
        <v>1.2E-2</v>
      </c>
      <c r="Q235" s="439"/>
      <c r="R235" s="436"/>
      <c r="S235" s="309" t="str">
        <f t="shared" si="22"/>
        <v/>
      </c>
      <c r="T235" s="309" t="s">
        <v>163</v>
      </c>
      <c r="U235" s="309" t="s">
        <v>4468</v>
      </c>
      <c r="V235" s="309" t="s">
        <v>32</v>
      </c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356"/>
      <c r="AL235" s="356"/>
      <c r="AM235" s="356">
        <v>242866.89</v>
      </c>
      <c r="AN235" s="356">
        <v>243368.24</v>
      </c>
      <c r="AO235" s="356">
        <v>249847.3</v>
      </c>
      <c r="AP235" s="356">
        <v>251165.88</v>
      </c>
      <c r="AQ235" s="356">
        <v>250380.19</v>
      </c>
      <c r="AR235" s="356">
        <v>255441.24</v>
      </c>
      <c r="AS235" s="356">
        <v>254000.15</v>
      </c>
      <c r="AT235" s="356">
        <v>249898.5</v>
      </c>
      <c r="AU235" s="356">
        <v>248668.36</v>
      </c>
      <c r="AV235" s="356">
        <v>246150.04</v>
      </c>
      <c r="AW235" s="356">
        <v>238329.61</v>
      </c>
      <c r="AX235" s="356">
        <v>222289.89</v>
      </c>
      <c r="AY235" s="356">
        <v>225324.35</v>
      </c>
      <c r="AZ235" s="356">
        <v>229664.99</v>
      </c>
      <c r="BA235" s="356">
        <v>229409.43</v>
      </c>
      <c r="BB235" s="356">
        <v>235802.84</v>
      </c>
      <c r="BC235" s="356">
        <v>0</v>
      </c>
      <c r="BD235" s="356">
        <v>217926.47</v>
      </c>
      <c r="BE235" s="356">
        <v>217584.65</v>
      </c>
      <c r="BF235" s="356">
        <v>221594.55</v>
      </c>
      <c r="BG235" s="356">
        <v>223829.8285</v>
      </c>
      <c r="BH235" s="356">
        <v>224859.66</v>
      </c>
      <c r="BI235" s="356">
        <v>231386.92</v>
      </c>
      <c r="BJ235" s="356">
        <v>230482.05</v>
      </c>
      <c r="BK235" s="356">
        <v>232316.84</v>
      </c>
      <c r="BL235" s="356">
        <v>235037.13</v>
      </c>
      <c r="BM235" s="356">
        <v>236618.28</v>
      </c>
      <c r="BN235" s="356">
        <v>239241.92</v>
      </c>
      <c r="BO235" s="356">
        <v>118915.18</v>
      </c>
      <c r="BP235" s="356">
        <v>120267.53</v>
      </c>
      <c r="BQ235" s="356">
        <v>121266.95</v>
      </c>
      <c r="BR235" s="356">
        <v>146.30000000000001</v>
      </c>
      <c r="BS235" s="115">
        <v>0</v>
      </c>
      <c r="BT235" s="115"/>
    </row>
    <row r="236" spans="1:72" ht="15.75" customHeight="1">
      <c r="A236" s="127" t="s">
        <v>30</v>
      </c>
      <c r="B236" s="108" t="s">
        <v>4769</v>
      </c>
      <c r="C236" s="127" t="s">
        <v>4770</v>
      </c>
      <c r="D236" s="309">
        <v>4744608</v>
      </c>
      <c r="E236" s="310" t="s">
        <v>18</v>
      </c>
      <c r="F236" s="310" t="s">
        <v>32</v>
      </c>
      <c r="G236" s="310" t="s">
        <v>409</v>
      </c>
      <c r="H236" s="310">
        <f>IFERROR(VLOOKUP(G236,'Cadastro de assessores'!A:B,2,FALSE),"Não Cadastrado")</f>
        <v>12359</v>
      </c>
      <c r="I236" s="310"/>
      <c r="J236" s="26" t="s">
        <v>161</v>
      </c>
      <c r="K236" s="310" t="s">
        <v>170</v>
      </c>
      <c r="L236" s="434">
        <v>44218</v>
      </c>
      <c r="M236" s="434">
        <v>44218</v>
      </c>
      <c r="N236" s="438">
        <v>44887</v>
      </c>
      <c r="O236" s="309" t="s">
        <v>4047</v>
      </c>
      <c r="P236" s="406">
        <v>0.02</v>
      </c>
      <c r="Q236" s="439" t="s">
        <v>4771</v>
      </c>
      <c r="R236" s="436"/>
      <c r="S236" s="309" t="str">
        <f t="shared" si="22"/>
        <v/>
      </c>
      <c r="T236" s="309" t="s">
        <v>163</v>
      </c>
      <c r="U236" s="309" t="s">
        <v>4075</v>
      </c>
      <c r="V236" s="309" t="s">
        <v>32</v>
      </c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356"/>
      <c r="AL236" s="356">
        <v>787069.85</v>
      </c>
      <c r="AM236" s="356">
        <v>735410.8</v>
      </c>
      <c r="AN236" s="356">
        <v>733323.65</v>
      </c>
      <c r="AO236" s="356">
        <v>790973.52</v>
      </c>
      <c r="AP236" s="356">
        <v>1003039.96</v>
      </c>
      <c r="AQ236" s="356">
        <v>991901.78</v>
      </c>
      <c r="AR236" s="356">
        <v>1050056.3500000001</v>
      </c>
      <c r="AS236" s="356">
        <v>1025552.12</v>
      </c>
      <c r="AT236" s="356">
        <v>970839.75</v>
      </c>
      <c r="AU236" s="356">
        <v>950596.34</v>
      </c>
      <c r="AV236" s="356">
        <v>899837.95</v>
      </c>
      <c r="AW236" s="356">
        <v>828478.31</v>
      </c>
      <c r="AX236" s="356">
        <v>821044.17</v>
      </c>
      <c r="AY236" s="356">
        <v>835554.63</v>
      </c>
      <c r="AZ236" s="356">
        <v>894531.87</v>
      </c>
      <c r="BA236" s="356">
        <v>901294.41</v>
      </c>
      <c r="BB236" s="356">
        <v>946104.25</v>
      </c>
      <c r="BC236" s="356">
        <v>0</v>
      </c>
      <c r="BD236" s="356">
        <v>915534.46</v>
      </c>
      <c r="BE236" s="356">
        <v>893273.88</v>
      </c>
      <c r="BF236" s="356">
        <v>925740.34</v>
      </c>
      <c r="BG236" s="356">
        <v>938957.48510000005</v>
      </c>
      <c r="BH236" s="356">
        <v>833062.54</v>
      </c>
      <c r="BI236" s="356">
        <v>886930.78</v>
      </c>
      <c r="BJ236" s="356">
        <v>0</v>
      </c>
      <c r="BK236" s="356">
        <v>0</v>
      </c>
      <c r="BL236" s="356">
        <v>0</v>
      </c>
      <c r="BM236" s="356">
        <v>0</v>
      </c>
      <c r="BN236" s="356">
        <v>0</v>
      </c>
      <c r="BO236" s="356">
        <v>0</v>
      </c>
      <c r="BP236" s="356">
        <v>0</v>
      </c>
      <c r="BQ236" s="356">
        <v>0</v>
      </c>
      <c r="BR236" s="356">
        <v>0</v>
      </c>
      <c r="BS236" s="115" t="s">
        <v>4057</v>
      </c>
      <c r="BT236" s="115"/>
    </row>
    <row r="237" spans="1:72" ht="15.75" customHeight="1">
      <c r="A237" s="127" t="s">
        <v>30</v>
      </c>
      <c r="B237" s="108" t="s">
        <v>1511</v>
      </c>
      <c r="C237" s="127" t="s">
        <v>4772</v>
      </c>
      <c r="D237" s="309">
        <v>6164897</v>
      </c>
      <c r="E237" s="310" t="s">
        <v>18</v>
      </c>
      <c r="F237" s="310" t="s">
        <v>32</v>
      </c>
      <c r="G237" s="310" t="s">
        <v>409</v>
      </c>
      <c r="H237" s="310">
        <f>IFERROR(VLOOKUP(G237,'Cadastro de assessores'!A:B,2,FALSE),"Não Cadastrado")</f>
        <v>12359</v>
      </c>
      <c r="I237" s="310"/>
      <c r="J237" s="26" t="s">
        <v>4046</v>
      </c>
      <c r="K237" s="310"/>
      <c r="L237" s="434"/>
      <c r="M237" s="434">
        <v>44845</v>
      </c>
      <c r="N237" s="309"/>
      <c r="O237" s="309" t="s">
        <v>4061</v>
      </c>
      <c r="P237" s="406">
        <v>0.01</v>
      </c>
      <c r="Q237" s="439"/>
      <c r="R237" s="436"/>
      <c r="S237" s="309"/>
      <c r="T237" s="309"/>
      <c r="U237" s="309"/>
      <c r="V237" s="309" t="s">
        <v>32</v>
      </c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  <c r="BD237" s="356"/>
      <c r="BE237" s="356"/>
      <c r="BF237" s="356"/>
      <c r="BG237" s="356"/>
      <c r="BH237" s="356"/>
      <c r="BI237" s="356">
        <v>8549.48</v>
      </c>
      <c r="BJ237" s="356">
        <v>13673.7</v>
      </c>
      <c r="BK237" s="356">
        <v>14327.93</v>
      </c>
      <c r="BL237" s="356">
        <v>14509.69</v>
      </c>
      <c r="BM237" s="356">
        <v>13473.67</v>
      </c>
      <c r="BN237" s="356">
        <v>12952.61</v>
      </c>
      <c r="BO237" s="356">
        <v>2003.05</v>
      </c>
      <c r="BP237" s="356">
        <v>0</v>
      </c>
      <c r="BQ237" s="356">
        <v>0</v>
      </c>
      <c r="BR237" s="356">
        <v>0</v>
      </c>
      <c r="BS237" s="115">
        <v>1021.33</v>
      </c>
      <c r="BT237" s="115"/>
    </row>
    <row r="238" spans="1:72" ht="15.75" customHeight="1">
      <c r="A238" s="127" t="s">
        <v>30</v>
      </c>
      <c r="B238" s="108" t="s">
        <v>4773</v>
      </c>
      <c r="C238" s="127" t="s">
        <v>4774</v>
      </c>
      <c r="D238" s="309">
        <v>8424056</v>
      </c>
      <c r="E238" s="310" t="s">
        <v>159</v>
      </c>
      <c r="F238" s="310" t="s">
        <v>32</v>
      </c>
      <c r="G238" s="310" t="s">
        <v>4411</v>
      </c>
      <c r="H238" s="310">
        <f>IFERROR(VLOOKUP(G238,'Cadastro de assessores'!A:B,2,FALSE),"Não Cadastrado")</f>
        <v>12352</v>
      </c>
      <c r="I238" s="310"/>
      <c r="J238" s="26" t="s">
        <v>4046</v>
      </c>
      <c r="K238" s="310" t="s">
        <v>170</v>
      </c>
      <c r="L238" s="442">
        <v>44665</v>
      </c>
      <c r="M238" s="442">
        <v>44673</v>
      </c>
      <c r="N238" s="309"/>
      <c r="O238" s="309" t="s">
        <v>4064</v>
      </c>
      <c r="P238" s="406">
        <v>7.0000000000000001E-3</v>
      </c>
      <c r="Q238" s="176" t="s">
        <v>4775</v>
      </c>
      <c r="R238" s="436"/>
      <c r="S238" s="309" t="str">
        <f t="shared" ref="S238:S240" si="23">IF(BC238&lt;=0,"",IF(BC238&lt;=1000000,"Não Qualificado",IF(AND(BC238&gt;1000000,BC238&lt;=10000000),"Qualificado","Profissional")))</f>
        <v>Qualificado</v>
      </c>
      <c r="T238" s="309" t="s">
        <v>163</v>
      </c>
      <c r="U238" s="309" t="s">
        <v>4437</v>
      </c>
      <c r="V238" s="309" t="s">
        <v>32</v>
      </c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>
        <v>3683174.27</v>
      </c>
      <c r="BD238" s="356">
        <v>609296.32999999996</v>
      </c>
      <c r="BE238" s="356">
        <v>615456.74</v>
      </c>
      <c r="BF238" s="356">
        <v>620609.48</v>
      </c>
      <c r="BG238" s="356">
        <v>621916.82330000005</v>
      </c>
      <c r="BH238" s="356">
        <v>626432.42000000004</v>
      </c>
      <c r="BI238" s="356">
        <v>635629.49</v>
      </c>
      <c r="BJ238" s="356">
        <v>639880.36</v>
      </c>
      <c r="BK238" s="356">
        <v>8556.89</v>
      </c>
      <c r="BL238" s="356">
        <v>8505.43</v>
      </c>
      <c r="BM238" s="356">
        <v>-5.2</v>
      </c>
      <c r="BN238" s="356">
        <v>-5.2</v>
      </c>
      <c r="BO238" s="356">
        <v>-5.2</v>
      </c>
      <c r="BP238" s="356">
        <v>-5.2</v>
      </c>
      <c r="BQ238" s="356">
        <v>-5.2</v>
      </c>
      <c r="BR238" s="356">
        <v>-5.2</v>
      </c>
      <c r="BS238" s="115">
        <v>-5.2</v>
      </c>
      <c r="BT238" s="115"/>
    </row>
    <row r="239" spans="1:72" ht="15.75" customHeight="1">
      <c r="A239" s="127" t="s">
        <v>30</v>
      </c>
      <c r="B239" s="108" t="s">
        <v>4776</v>
      </c>
      <c r="C239" s="127" t="s">
        <v>4777</v>
      </c>
      <c r="D239" s="309">
        <v>2009210</v>
      </c>
      <c r="E239" s="310" t="s">
        <v>18</v>
      </c>
      <c r="F239" s="310" t="s">
        <v>32</v>
      </c>
      <c r="G239" s="310" t="s">
        <v>3931</v>
      </c>
      <c r="H239" s="310" t="str">
        <f>IFERROR(VLOOKUP(G239,'Cadastro de assessores'!A:B,2,FALSE),"Não Cadastrado")</f>
        <v>19352</v>
      </c>
      <c r="I239" s="310"/>
      <c r="J239" s="26" t="s">
        <v>170</v>
      </c>
      <c r="K239" s="310" t="s">
        <v>170</v>
      </c>
      <c r="L239" s="434">
        <v>43775</v>
      </c>
      <c r="M239" s="434">
        <v>43775</v>
      </c>
      <c r="N239" s="309"/>
      <c r="O239" s="309" t="s">
        <v>4068</v>
      </c>
      <c r="P239" s="406">
        <v>2.5000000000000001E-2</v>
      </c>
      <c r="Q239" s="464"/>
      <c r="R239" s="436"/>
      <c r="S239" s="309" t="str">
        <f t="shared" si="23"/>
        <v>Não Qualificado</v>
      </c>
      <c r="T239" s="309" t="s">
        <v>163</v>
      </c>
      <c r="U239" s="309" t="s">
        <v>4055</v>
      </c>
      <c r="V239" s="309" t="s">
        <v>32</v>
      </c>
      <c r="W239" s="437" t="s">
        <v>4778</v>
      </c>
      <c r="X239" s="437"/>
      <c r="Y239" s="437" t="s">
        <v>4779</v>
      </c>
      <c r="Z239" s="437" t="s">
        <v>4780</v>
      </c>
      <c r="AA239" s="437" t="s">
        <v>4781</v>
      </c>
      <c r="AB239" s="437" t="s">
        <v>4782</v>
      </c>
      <c r="AC239" s="437" t="s">
        <v>4783</v>
      </c>
      <c r="AD239" s="437" t="s">
        <v>4784</v>
      </c>
      <c r="AE239" s="437" t="s">
        <v>4785</v>
      </c>
      <c r="AF239" s="437" t="s">
        <v>4786</v>
      </c>
      <c r="AG239" s="437" t="s">
        <v>4787</v>
      </c>
      <c r="AH239" s="437" t="s">
        <v>4788</v>
      </c>
      <c r="AI239" s="437" t="s">
        <v>4789</v>
      </c>
      <c r="AJ239" s="437" t="s">
        <v>4790</v>
      </c>
      <c r="AK239" s="356">
        <v>91900.46</v>
      </c>
      <c r="AL239" s="356">
        <v>88023.76</v>
      </c>
      <c r="AM239" s="356">
        <v>82521.06</v>
      </c>
      <c r="AN239" s="356">
        <v>82688.710000000006</v>
      </c>
      <c r="AO239" s="356">
        <v>87559.55</v>
      </c>
      <c r="AP239" s="356">
        <v>88687.03</v>
      </c>
      <c r="AQ239" s="356">
        <v>87800.52</v>
      </c>
      <c r="AR239" s="356">
        <v>92625.1</v>
      </c>
      <c r="AS239" s="356">
        <v>90512.86</v>
      </c>
      <c r="AT239" s="356">
        <v>85537.23</v>
      </c>
      <c r="AU239" s="356">
        <v>83576.850000000006</v>
      </c>
      <c r="AV239" s="356">
        <v>78475.850000000006</v>
      </c>
      <c r="AW239" s="356">
        <v>72661.86</v>
      </c>
      <c r="AX239" s="356">
        <v>71908.960000000006</v>
      </c>
      <c r="AY239" s="356">
        <v>73230.320000000007</v>
      </c>
      <c r="AZ239" s="356">
        <v>77669.08</v>
      </c>
      <c r="BA239" s="356">
        <v>78805.570000000007</v>
      </c>
      <c r="BB239" s="356">
        <v>83784.22</v>
      </c>
      <c r="BC239" s="356">
        <v>130421.02</v>
      </c>
      <c r="BD239" s="356">
        <v>79037.83</v>
      </c>
      <c r="BE239" s="356">
        <v>75667.320000000007</v>
      </c>
      <c r="BF239" s="356">
        <v>79662.320000000007</v>
      </c>
      <c r="BG239" s="356">
        <v>80651.77</v>
      </c>
      <c r="BH239" s="356">
        <v>79200.09</v>
      </c>
      <c r="BI239" s="356">
        <v>85810.15</v>
      </c>
      <c r="BJ239" s="356">
        <v>82768.62</v>
      </c>
      <c r="BK239" s="356">
        <v>82384.929999999993</v>
      </c>
      <c r="BL239" s="356">
        <v>84486.07</v>
      </c>
      <c r="BM239" s="356">
        <v>81179.06</v>
      </c>
      <c r="BN239" s="356">
        <v>80354.149999999994</v>
      </c>
      <c r="BO239" s="356">
        <v>79614.289999999994</v>
      </c>
      <c r="BP239" s="356">
        <v>81408.539999999994</v>
      </c>
      <c r="BQ239" s="356">
        <v>86078.44</v>
      </c>
      <c r="BR239" s="356">
        <v>88694.49</v>
      </c>
      <c r="BS239" s="115">
        <v>193722.32</v>
      </c>
      <c r="BT239" s="115"/>
    </row>
    <row r="240" spans="1:72" ht="15.75" customHeight="1">
      <c r="A240" s="127" t="s">
        <v>30</v>
      </c>
      <c r="B240" s="108" t="s">
        <v>4791</v>
      </c>
      <c r="C240" s="127" t="s">
        <v>4792</v>
      </c>
      <c r="D240" s="309">
        <v>480281</v>
      </c>
      <c r="E240" s="309" t="s">
        <v>18</v>
      </c>
      <c r="F240" s="309" t="s">
        <v>32</v>
      </c>
      <c r="G240" s="309" t="s">
        <v>4559</v>
      </c>
      <c r="H240" s="309" t="str">
        <f>IFERROR(VLOOKUP(G240,'Cadastro de assessores'!A:B,2,FALSE),"Não Cadastrado")</f>
        <v>12846</v>
      </c>
      <c r="I240" s="309"/>
      <c r="J240" s="26" t="s">
        <v>161</v>
      </c>
      <c r="K240" s="309" t="s">
        <v>4052</v>
      </c>
      <c r="L240" s="405">
        <v>44166</v>
      </c>
      <c r="M240" s="405">
        <v>44166</v>
      </c>
      <c r="N240" s="405">
        <v>44378</v>
      </c>
      <c r="O240" s="309" t="s">
        <v>4053</v>
      </c>
      <c r="P240" s="406">
        <v>5.0000000000000001E-3</v>
      </c>
      <c r="Q240" s="439" t="s">
        <v>4560</v>
      </c>
      <c r="R240" s="436"/>
      <c r="S240" s="309" t="str">
        <f t="shared" si="23"/>
        <v/>
      </c>
      <c r="T240" s="309" t="s">
        <v>163</v>
      </c>
      <c r="U240" s="309" t="s">
        <v>4091</v>
      </c>
      <c r="V240" s="309" t="s">
        <v>32</v>
      </c>
      <c r="W240" s="437" t="s">
        <v>4056</v>
      </c>
      <c r="X240" s="437" t="s">
        <v>4056</v>
      </c>
      <c r="Y240" s="437" t="s">
        <v>4056</v>
      </c>
      <c r="Z240" s="437" t="s">
        <v>4056</v>
      </c>
      <c r="AA240" s="437" t="s">
        <v>4056</v>
      </c>
      <c r="AB240" s="437" t="s">
        <v>4056</v>
      </c>
      <c r="AC240" s="437" t="s">
        <v>4056</v>
      </c>
      <c r="AD240" s="437" t="s">
        <v>4056</v>
      </c>
      <c r="AE240" s="437" t="s">
        <v>4056</v>
      </c>
      <c r="AF240" s="437" t="s">
        <v>4056</v>
      </c>
      <c r="AG240" s="437" t="s">
        <v>4056</v>
      </c>
      <c r="AH240" s="437" t="s">
        <v>4056</v>
      </c>
      <c r="AI240" s="437" t="s">
        <v>4056</v>
      </c>
      <c r="AJ240" s="437" t="s">
        <v>4056</v>
      </c>
      <c r="AK240" s="356">
        <v>1261957.93</v>
      </c>
      <c r="AL240" s="356">
        <v>1384715.19</v>
      </c>
      <c r="AM240" s="356">
        <v>1370263.97</v>
      </c>
      <c r="AN240" s="356">
        <v>1365203.55</v>
      </c>
      <c r="AO240" s="356">
        <v>1380040.74</v>
      </c>
      <c r="AP240" s="356">
        <v>1389078.67</v>
      </c>
      <c r="AQ240" s="356">
        <v>1390915.55</v>
      </c>
      <c r="AR240" s="356">
        <v>1444333.17</v>
      </c>
      <c r="AS240" s="356">
        <v>1437067.63</v>
      </c>
      <c r="AT240" s="356"/>
      <c r="AU240" s="356"/>
      <c r="AV240" s="356"/>
      <c r="AW240" s="356"/>
      <c r="AX240" s="356"/>
      <c r="AY240" s="356"/>
      <c r="AZ240" s="356"/>
      <c r="BA240" s="356">
        <v>0</v>
      </c>
      <c r="BB240" s="356">
        <v>0</v>
      </c>
      <c r="BC240" s="356">
        <v>0</v>
      </c>
      <c r="BD240" s="356" t="s">
        <v>3167</v>
      </c>
      <c r="BE240" s="356" t="s">
        <v>3167</v>
      </c>
      <c r="BF240" s="356">
        <v>0</v>
      </c>
      <c r="BG240" s="356">
        <v>0</v>
      </c>
      <c r="BH240" s="356">
        <v>0</v>
      </c>
      <c r="BI240" s="356">
        <v>0</v>
      </c>
      <c r="BJ240" s="356">
        <v>0</v>
      </c>
      <c r="BK240" s="356">
        <v>0</v>
      </c>
      <c r="BL240" s="356">
        <v>0</v>
      </c>
      <c r="BM240" s="356">
        <v>0</v>
      </c>
      <c r="BN240" s="356">
        <v>0</v>
      </c>
      <c r="BO240" s="356">
        <v>0</v>
      </c>
      <c r="BP240" s="356">
        <v>0</v>
      </c>
      <c r="BQ240" s="356">
        <v>0</v>
      </c>
      <c r="BR240" s="356">
        <v>0</v>
      </c>
      <c r="BS240" s="115" t="s">
        <v>4057</v>
      </c>
      <c r="BT240" s="115"/>
    </row>
    <row r="241" spans="1:72" ht="15.75" customHeight="1">
      <c r="A241" s="127" t="s">
        <v>30</v>
      </c>
      <c r="B241" s="108" t="s">
        <v>1533</v>
      </c>
      <c r="C241" s="127" t="s">
        <v>4793</v>
      </c>
      <c r="D241" s="441">
        <v>9183025</v>
      </c>
      <c r="E241" s="310" t="s">
        <v>18</v>
      </c>
      <c r="F241" s="310" t="s">
        <v>42</v>
      </c>
      <c r="G241" s="310" t="s">
        <v>52</v>
      </c>
      <c r="H241" s="309" t="str">
        <f>IFERROR(VLOOKUP(G241,'Cadastro de assessores'!A:B,2,FALSE),"Não Cadastrado")</f>
        <v>18890</v>
      </c>
      <c r="I241" s="309"/>
      <c r="J241" s="26" t="s">
        <v>4046</v>
      </c>
      <c r="K241" s="445" t="s">
        <v>179</v>
      </c>
      <c r="L241" s="445" t="s">
        <v>3378</v>
      </c>
      <c r="M241" s="448">
        <v>44806</v>
      </c>
      <c r="N241" s="309"/>
      <c r="O241" s="309" t="s">
        <v>4064</v>
      </c>
      <c r="P241" s="406">
        <v>1.2E-2</v>
      </c>
      <c r="Q241" s="439" t="s">
        <v>4167</v>
      </c>
      <c r="R241" s="436"/>
      <c r="S241" s="309"/>
      <c r="T241" s="309"/>
      <c r="U241" s="309"/>
      <c r="V241" s="309" t="s">
        <v>42</v>
      </c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  <c r="BD241" s="356"/>
      <c r="BE241" s="356"/>
      <c r="BF241" s="356"/>
      <c r="BG241" s="356">
        <v>0</v>
      </c>
      <c r="BH241" s="356">
        <v>181337.75</v>
      </c>
      <c r="BI241" s="356">
        <v>184666.11</v>
      </c>
      <c r="BJ241" s="356">
        <v>185719.49</v>
      </c>
      <c r="BK241" s="356">
        <v>187173.89</v>
      </c>
      <c r="BL241" s="356">
        <v>27099.42</v>
      </c>
      <c r="BM241" s="356">
        <v>0.6</v>
      </c>
      <c r="BN241" s="356">
        <v>4.83</v>
      </c>
      <c r="BO241" s="356">
        <v>4.83</v>
      </c>
      <c r="BP241" s="356">
        <v>4.83</v>
      </c>
      <c r="BQ241" s="356">
        <v>4.83</v>
      </c>
      <c r="BR241" s="356">
        <v>4.83</v>
      </c>
      <c r="BS241" s="115">
        <v>0</v>
      </c>
      <c r="BT241" s="115"/>
    </row>
    <row r="242" spans="1:72" ht="15.75" customHeight="1">
      <c r="A242" s="127" t="s">
        <v>30</v>
      </c>
      <c r="B242" s="108" t="s">
        <v>1544</v>
      </c>
      <c r="C242" s="127" t="s">
        <v>4794</v>
      </c>
      <c r="D242" s="441">
        <v>2278886</v>
      </c>
      <c r="E242" s="310" t="s">
        <v>18</v>
      </c>
      <c r="F242" s="310" t="s">
        <v>42</v>
      </c>
      <c r="G242" s="310" t="s">
        <v>2233</v>
      </c>
      <c r="H242" s="310"/>
      <c r="I242" s="310"/>
      <c r="J242" s="26" t="s">
        <v>4046</v>
      </c>
      <c r="K242" s="310"/>
      <c r="L242" s="448"/>
      <c r="M242" s="434">
        <v>44950</v>
      </c>
      <c r="N242" s="309"/>
      <c r="O242" s="309" t="s">
        <v>4047</v>
      </c>
      <c r="P242" s="406">
        <v>0.02</v>
      </c>
      <c r="Q242" s="439"/>
      <c r="R242" s="436"/>
      <c r="S242" s="309"/>
      <c r="T242" s="309"/>
      <c r="U242" s="309"/>
      <c r="V242" s="309" t="s">
        <v>92</v>
      </c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356"/>
      <c r="AL242" s="356"/>
      <c r="AM242" s="356"/>
      <c r="AN242" s="356"/>
      <c r="AO242" s="356"/>
      <c r="AP242" s="356"/>
      <c r="AQ242" s="356"/>
      <c r="AR242" s="356"/>
      <c r="AS242" s="356"/>
      <c r="AT242" s="356"/>
      <c r="AU242" s="356"/>
      <c r="AV242" s="356"/>
      <c r="AW242" s="356"/>
      <c r="AX242" s="356"/>
      <c r="AY242" s="356"/>
      <c r="AZ242" s="356"/>
      <c r="BA242" s="356"/>
      <c r="BB242" s="356"/>
      <c r="BC242" s="356"/>
      <c r="BD242" s="356"/>
      <c r="BE242" s="356"/>
      <c r="BF242" s="356"/>
      <c r="BG242" s="356"/>
      <c r="BH242" s="356"/>
      <c r="BI242" s="356"/>
      <c r="BJ242" s="356"/>
      <c r="BK242" s="356"/>
      <c r="BL242" s="356">
        <v>61317.93</v>
      </c>
      <c r="BM242" s="356">
        <v>60471.74</v>
      </c>
      <c r="BN242" s="356">
        <v>0</v>
      </c>
      <c r="BO242" s="356">
        <v>0</v>
      </c>
      <c r="BP242" s="356">
        <v>0</v>
      </c>
      <c r="BQ242" s="356">
        <v>0</v>
      </c>
      <c r="BR242" s="356">
        <v>0</v>
      </c>
      <c r="BS242" s="115" t="s">
        <v>4057</v>
      </c>
      <c r="BT242" s="115"/>
    </row>
    <row r="243" spans="1:72" ht="15.75" customHeight="1">
      <c r="A243" s="127" t="s">
        <v>30</v>
      </c>
      <c r="B243" s="108" t="s">
        <v>3473</v>
      </c>
      <c r="C243" s="127" t="s">
        <v>3471</v>
      </c>
      <c r="D243" s="441">
        <v>4064668</v>
      </c>
      <c r="E243" s="310" t="s">
        <v>18</v>
      </c>
      <c r="F243" s="310" t="s">
        <v>32</v>
      </c>
      <c r="G243" s="310" t="s">
        <v>3190</v>
      </c>
      <c r="H243" s="310" t="str">
        <f>IFERROR(VLOOKUP(G243,'Cadastro de assessores'!A:B,2,FALSE),"Não Cadastrado")</f>
        <v>18836</v>
      </c>
      <c r="I243" s="310"/>
      <c r="J243" s="26" t="s">
        <v>170</v>
      </c>
      <c r="K243" s="310" t="s">
        <v>170</v>
      </c>
      <c r="L243" s="448">
        <v>44277</v>
      </c>
      <c r="M243" s="448">
        <v>44285</v>
      </c>
      <c r="N243" s="309"/>
      <c r="O243" s="309" t="s">
        <v>4053</v>
      </c>
      <c r="P243" s="406">
        <v>1.4999999999999999E-2</v>
      </c>
      <c r="Q243" s="439"/>
      <c r="R243" s="436"/>
      <c r="S243" s="309" t="str">
        <f>IF(BC243&lt;=0,"",IF(BC243&lt;=1000000,"Não Qualificado",IF(AND(BC243&gt;1000000,BC243&lt;=10000000),"Qualificado","Profissional")))</f>
        <v>Não Qualificado</v>
      </c>
      <c r="T243" s="309" t="s">
        <v>163</v>
      </c>
      <c r="U243" s="309" t="s">
        <v>4308</v>
      </c>
      <c r="V243" s="309" t="s">
        <v>970</v>
      </c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356"/>
      <c r="AL243" s="356"/>
      <c r="AM243" s="356"/>
      <c r="AN243" s="356"/>
      <c r="AO243" s="356">
        <v>98261.59</v>
      </c>
      <c r="AP243" s="356">
        <v>98853.96</v>
      </c>
      <c r="AQ243" s="356">
        <v>98497.4</v>
      </c>
      <c r="AR243" s="356">
        <v>100681.89</v>
      </c>
      <c r="AS243" s="356">
        <v>100033.96</v>
      </c>
      <c r="AT243" s="356">
        <v>98278.31</v>
      </c>
      <c r="AU243" s="356">
        <v>97686.09</v>
      </c>
      <c r="AV243" s="356">
        <v>95887.01</v>
      </c>
      <c r="AW243" s="356">
        <v>93266.23</v>
      </c>
      <c r="AX243" s="356">
        <v>93288.92</v>
      </c>
      <c r="AY243" s="356">
        <v>94403.31</v>
      </c>
      <c r="AZ243" s="356">
        <v>96781.47</v>
      </c>
      <c r="BA243" s="356">
        <v>97843.76</v>
      </c>
      <c r="BB243" s="356">
        <v>100853.56</v>
      </c>
      <c r="BC243" s="356">
        <v>99591.32</v>
      </c>
      <c r="BD243" s="356">
        <v>100101.95</v>
      </c>
      <c r="BE243" s="356">
        <v>99722.93</v>
      </c>
      <c r="BF243" s="356">
        <v>101485.49</v>
      </c>
      <c r="BG243" s="356">
        <v>102223.1283</v>
      </c>
      <c r="BH243" s="356">
        <v>102490.66</v>
      </c>
      <c r="BI243" s="356">
        <v>105691.27</v>
      </c>
      <c r="BJ243" s="356">
        <v>105247.78</v>
      </c>
      <c r="BK243" s="356">
        <v>105875.92</v>
      </c>
      <c r="BL243" s="356">
        <v>107066.91</v>
      </c>
      <c r="BM243" s="356">
        <v>107828.74</v>
      </c>
      <c r="BN243" s="356">
        <v>109005.98</v>
      </c>
      <c r="BO243" s="356">
        <v>84017.58</v>
      </c>
      <c r="BP243" s="356">
        <v>84650.89</v>
      </c>
      <c r="BQ243" s="356">
        <v>85155.51</v>
      </c>
      <c r="BR243" s="356">
        <v>85852.19</v>
      </c>
      <c r="BS243" s="115">
        <v>50849.31</v>
      </c>
      <c r="BT243" s="115"/>
    </row>
    <row r="244" spans="1:72" ht="15.75" customHeight="1">
      <c r="A244" s="127" t="s">
        <v>30</v>
      </c>
      <c r="B244" s="108" t="s">
        <v>4795</v>
      </c>
      <c r="C244" s="127" t="s">
        <v>4796</v>
      </c>
      <c r="D244" s="453">
        <v>6113871</v>
      </c>
      <c r="E244" s="310" t="s">
        <v>18</v>
      </c>
      <c r="F244" s="310" t="s">
        <v>42</v>
      </c>
      <c r="G244" s="310" t="s">
        <v>48</v>
      </c>
      <c r="H244" s="310"/>
      <c r="I244" s="310"/>
      <c r="J244" s="26" t="s">
        <v>4046</v>
      </c>
      <c r="K244" s="309"/>
      <c r="L244" s="435"/>
      <c r="M244" s="435">
        <v>44916</v>
      </c>
      <c r="N244" s="309"/>
      <c r="O244" s="309" t="s">
        <v>4053</v>
      </c>
      <c r="P244" s="406">
        <v>1.4999999999999999E-2</v>
      </c>
      <c r="Q244" s="459"/>
      <c r="R244" s="436"/>
      <c r="S244" s="309"/>
      <c r="T244" s="309"/>
      <c r="U244" s="309"/>
      <c r="V244" s="309" t="s">
        <v>54</v>
      </c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  <c r="BD244" s="356"/>
      <c r="BE244" s="356"/>
      <c r="BF244" s="356"/>
      <c r="BG244" s="356"/>
      <c r="BH244" s="356"/>
      <c r="BI244" s="356"/>
      <c r="BJ244" s="356">
        <v>0</v>
      </c>
      <c r="BK244" s="356">
        <v>124024.55</v>
      </c>
      <c r="BL244" s="356">
        <v>125520.03</v>
      </c>
      <c r="BM244" s="356">
        <v>148030.37</v>
      </c>
      <c r="BN244" s="356">
        <v>0</v>
      </c>
      <c r="BO244" s="356">
        <v>0</v>
      </c>
      <c r="BP244" s="356">
        <v>0</v>
      </c>
      <c r="BQ244" s="356">
        <v>0</v>
      </c>
      <c r="BR244" s="356">
        <v>0</v>
      </c>
      <c r="BS244" s="115" t="s">
        <v>4057</v>
      </c>
      <c r="BT244" s="115"/>
    </row>
    <row r="245" spans="1:72" ht="15.75" customHeight="1">
      <c r="A245" s="127" t="s">
        <v>30</v>
      </c>
      <c r="B245" s="108" t="s">
        <v>4797</v>
      </c>
      <c r="C245" s="127" t="s">
        <v>4798</v>
      </c>
      <c r="D245" s="309">
        <v>4416789</v>
      </c>
      <c r="E245" s="310" t="s">
        <v>159</v>
      </c>
      <c r="F245" s="310" t="s">
        <v>32</v>
      </c>
      <c r="G245" s="310" t="s">
        <v>1841</v>
      </c>
      <c r="H245" s="310" t="str">
        <f>IFERROR(VLOOKUP(G245,'Cadastro de assessores'!A:B,2,FALSE),"Não Cadastrado")</f>
        <v>17243</v>
      </c>
      <c r="I245" s="310"/>
      <c r="J245" s="26" t="s">
        <v>4046</v>
      </c>
      <c r="K245" s="309" t="s">
        <v>179</v>
      </c>
      <c r="L245" s="435">
        <v>44127</v>
      </c>
      <c r="M245" s="435">
        <v>44130</v>
      </c>
      <c r="N245" s="309"/>
      <c r="O245" s="309" t="s">
        <v>4053</v>
      </c>
      <c r="P245" s="406">
        <v>1.4999999999999999E-2</v>
      </c>
      <c r="Q245" s="459"/>
      <c r="R245" s="436"/>
      <c r="S245" s="309" t="str">
        <f>IF(BC245&lt;=0,"",IF(BC245&lt;=1000000,"Não Qualificado",IF(AND(BC245&gt;1000000,BC245&lt;=10000000),"Qualificado","Profissional")))</f>
        <v/>
      </c>
      <c r="T245" s="309" t="s">
        <v>163</v>
      </c>
      <c r="U245" s="309" t="s">
        <v>4075</v>
      </c>
      <c r="V245" s="309" t="s">
        <v>32</v>
      </c>
      <c r="W245" s="437" t="s">
        <v>4056</v>
      </c>
      <c r="X245" s="437" t="s">
        <v>4056</v>
      </c>
      <c r="Y245" s="437" t="s">
        <v>4056</v>
      </c>
      <c r="Z245" s="437" t="s">
        <v>4056</v>
      </c>
      <c r="AA245" s="437" t="s">
        <v>4056</v>
      </c>
      <c r="AB245" s="437" t="s">
        <v>4056</v>
      </c>
      <c r="AC245" s="437" t="s">
        <v>4056</v>
      </c>
      <c r="AD245" s="437" t="s">
        <v>4056</v>
      </c>
      <c r="AE245" s="437" t="s">
        <v>4056</v>
      </c>
      <c r="AF245" s="437" t="s">
        <v>4056</v>
      </c>
      <c r="AG245" s="437" t="s">
        <v>4056</v>
      </c>
      <c r="AH245" s="437" t="s">
        <v>4056</v>
      </c>
      <c r="AI245" s="437" t="s">
        <v>4799</v>
      </c>
      <c r="AJ245" s="437" t="s">
        <v>4800</v>
      </c>
      <c r="AK245" s="356">
        <v>268091.57</v>
      </c>
      <c r="AL245" s="356">
        <v>461862.44</v>
      </c>
      <c r="AM245" s="356">
        <v>447229.44</v>
      </c>
      <c r="AN245" s="356">
        <v>446614.57</v>
      </c>
      <c r="AO245" s="356">
        <v>460100.96</v>
      </c>
      <c r="AP245" s="356">
        <v>402497.96</v>
      </c>
      <c r="AQ245" s="356">
        <v>460963.74</v>
      </c>
      <c r="AR245" s="356">
        <v>471957.66</v>
      </c>
      <c r="AS245" s="356">
        <v>468255.07</v>
      </c>
      <c r="AT245" s="356">
        <v>459138.13</v>
      </c>
      <c r="AU245" s="356">
        <v>456422.62</v>
      </c>
      <c r="AV245" s="356">
        <v>81663.16</v>
      </c>
      <c r="AW245" s="356">
        <v>456.93</v>
      </c>
      <c r="AX245" s="356">
        <v>456.33</v>
      </c>
      <c r="AY245" s="356">
        <v>455.64</v>
      </c>
      <c r="AZ245" s="356">
        <v>455.01</v>
      </c>
      <c r="BA245" s="356">
        <v>454.44</v>
      </c>
      <c r="BB245" s="356">
        <v>453.78</v>
      </c>
      <c r="BC245" s="356">
        <v>0</v>
      </c>
      <c r="BD245" s="356">
        <v>516.66999999999996</v>
      </c>
      <c r="BE245" s="356">
        <v>516.66999999999996</v>
      </c>
      <c r="BF245" s="356">
        <v>516.67999999999995</v>
      </c>
      <c r="BG245" s="356">
        <v>516.67999999999995</v>
      </c>
      <c r="BH245" s="356">
        <v>516.67999999999995</v>
      </c>
      <c r="BI245" s="356">
        <v>516.67999999999995</v>
      </c>
      <c r="BJ245" s="356">
        <v>516.67999999999995</v>
      </c>
      <c r="BK245" s="356">
        <v>516.67999999999995</v>
      </c>
      <c r="BL245" s="356">
        <v>516.67999999999995</v>
      </c>
      <c r="BM245" s="356">
        <v>516.67999999999995</v>
      </c>
      <c r="BN245" s="356">
        <v>516.67999999999995</v>
      </c>
      <c r="BO245" s="356">
        <v>516.67999999999995</v>
      </c>
      <c r="BP245" s="356">
        <v>516.67999999999995</v>
      </c>
      <c r="BQ245" s="356">
        <v>516.67999999999995</v>
      </c>
      <c r="BR245" s="356">
        <v>516.67999999999995</v>
      </c>
      <c r="BS245" s="115">
        <v>0</v>
      </c>
      <c r="BT245" s="115"/>
    </row>
    <row r="246" spans="1:72" ht="15.75" customHeight="1">
      <c r="A246" s="127" t="s">
        <v>30</v>
      </c>
      <c r="B246" s="108" t="s">
        <v>4801</v>
      </c>
      <c r="C246" s="460" t="s">
        <v>4802</v>
      </c>
      <c r="D246" s="310">
        <v>522223</v>
      </c>
      <c r="E246" s="310" t="s">
        <v>18</v>
      </c>
      <c r="F246" s="310" t="s">
        <v>42</v>
      </c>
      <c r="G246" s="310" t="s">
        <v>90</v>
      </c>
      <c r="H246" s="310">
        <f>IFERROR(VLOOKUP(G246,'Cadastro de assessores'!A:B,2,FALSE),"Não Cadastrado")</f>
        <v>12331</v>
      </c>
      <c r="I246" s="310"/>
      <c r="J246" s="26" t="s">
        <v>4046</v>
      </c>
      <c r="K246" s="309" t="s">
        <v>179</v>
      </c>
      <c r="L246" s="458" t="s">
        <v>3378</v>
      </c>
      <c r="M246" s="442">
        <v>44816</v>
      </c>
      <c r="N246" s="316"/>
      <c r="O246" s="316" t="s">
        <v>4064</v>
      </c>
      <c r="P246" s="406">
        <v>1.2E-2</v>
      </c>
      <c r="Q246" s="328" t="s">
        <v>4803</v>
      </c>
      <c r="R246" s="436"/>
      <c r="S246" s="309"/>
      <c r="T246" s="309"/>
      <c r="U246" s="309"/>
      <c r="V246" s="309" t="s">
        <v>42</v>
      </c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437"/>
      <c r="AH246" s="437"/>
      <c r="AI246" s="437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  <c r="BD246" s="356"/>
      <c r="BE246" s="356"/>
      <c r="BF246" s="356"/>
      <c r="BG246" s="356">
        <v>0</v>
      </c>
      <c r="BH246" s="356">
        <v>89437.2</v>
      </c>
      <c r="BI246" s="356">
        <v>107368.84</v>
      </c>
      <c r="BJ246" s="356">
        <v>128405.29</v>
      </c>
      <c r="BK246" s="356">
        <v>129504.1</v>
      </c>
      <c r="BL246" s="356">
        <v>381871.92</v>
      </c>
      <c r="BM246" s="356">
        <v>123545.37</v>
      </c>
      <c r="BN246" s="356">
        <v>124485.73</v>
      </c>
      <c r="BO246" s="356">
        <v>125746.53</v>
      </c>
      <c r="BP246" s="356">
        <v>127234.57</v>
      </c>
      <c r="BQ246" s="356">
        <v>128248.14</v>
      </c>
      <c r="BR246" s="356">
        <v>90789.16</v>
      </c>
      <c r="BS246" s="115" t="s">
        <v>4057</v>
      </c>
      <c r="BT246" s="115"/>
    </row>
    <row r="247" spans="1:72" ht="15.75" customHeight="1">
      <c r="A247" s="127" t="s">
        <v>30</v>
      </c>
      <c r="B247" s="108" t="s">
        <v>1564</v>
      </c>
      <c r="C247" s="460" t="s">
        <v>4804</v>
      </c>
      <c r="D247" s="310">
        <v>6852608</v>
      </c>
      <c r="E247" s="310" t="s">
        <v>18</v>
      </c>
      <c r="F247" s="310" t="s">
        <v>42</v>
      </c>
      <c r="G247" s="310" t="s">
        <v>48</v>
      </c>
      <c r="H247" s="310" t="str">
        <f>IFERROR(VLOOKUP(G247,'Cadastro de assessores'!A:B,2,FALSE),"Não Cadastrado")</f>
        <v>18009</v>
      </c>
      <c r="I247" s="310"/>
      <c r="J247" s="26" t="s">
        <v>4046</v>
      </c>
      <c r="K247" s="310" t="s">
        <v>170</v>
      </c>
      <c r="L247" s="442">
        <v>44736</v>
      </c>
      <c r="M247" s="442">
        <v>44739</v>
      </c>
      <c r="N247" s="316"/>
      <c r="O247" s="316" t="s">
        <v>4061</v>
      </c>
      <c r="P247" s="406">
        <v>7.0000000000000001E-3</v>
      </c>
      <c r="Q247" s="176" t="s">
        <v>4805</v>
      </c>
      <c r="R247" s="436"/>
      <c r="S247" s="309" t="str">
        <f t="shared" ref="S247:S256" si="24">IF(BC247&lt;=0,"",IF(BC247&lt;=1000000,"Não Qualificado",IF(AND(BC247&gt;1000000,BC247&lt;=10000000),"Qualificado","Profissional")))</f>
        <v>Não Qualificado</v>
      </c>
      <c r="T247" s="309" t="s">
        <v>163</v>
      </c>
      <c r="U247" s="309" t="s">
        <v>4226</v>
      </c>
      <c r="V247" s="309" t="s">
        <v>42</v>
      </c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  <c r="AG247" s="437"/>
      <c r="AH247" s="437"/>
      <c r="AI247" s="437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>
        <v>0</v>
      </c>
      <c r="BB247" s="356">
        <v>0</v>
      </c>
      <c r="BC247" s="356">
        <v>56786.33</v>
      </c>
      <c r="BD247" s="356" t="s">
        <v>3167</v>
      </c>
      <c r="BE247" s="356">
        <v>300172.43</v>
      </c>
      <c r="BF247" s="356">
        <v>403955.31</v>
      </c>
      <c r="BG247" s="356">
        <v>407641.8419</v>
      </c>
      <c r="BH247" s="356">
        <v>410925.36</v>
      </c>
      <c r="BI247" s="356">
        <v>210840.95999999999</v>
      </c>
      <c r="BJ247" s="356">
        <v>212748</v>
      </c>
      <c r="BK247" s="356">
        <v>214611.3</v>
      </c>
      <c r="BL247" s="356">
        <v>4705.76</v>
      </c>
      <c r="BM247" s="356">
        <v>105.25</v>
      </c>
      <c r="BN247" s="356">
        <v>105.25</v>
      </c>
      <c r="BO247" s="356">
        <v>0</v>
      </c>
      <c r="BP247" s="356">
        <v>0</v>
      </c>
      <c r="BQ247" s="356">
        <v>0</v>
      </c>
      <c r="BR247" s="356">
        <v>0</v>
      </c>
      <c r="BS247" s="115">
        <v>0</v>
      </c>
      <c r="BT247" s="115"/>
    </row>
    <row r="248" spans="1:72" ht="15.75" customHeight="1">
      <c r="A248" s="127" t="s">
        <v>30</v>
      </c>
      <c r="B248" s="108" t="s">
        <v>3485</v>
      </c>
      <c r="C248" s="127" t="s">
        <v>3484</v>
      </c>
      <c r="D248" s="310">
        <v>4898136</v>
      </c>
      <c r="E248" s="310" t="s">
        <v>3158</v>
      </c>
      <c r="F248" s="310" t="s">
        <v>32</v>
      </c>
      <c r="G248" s="310" t="s">
        <v>3158</v>
      </c>
      <c r="H248" s="310" t="str">
        <f>IFERROR(VLOOKUP(G248,'Cadastro de assessores'!A:B,2,FALSE),"Não Cadastrado")</f>
        <v>18986</v>
      </c>
      <c r="I248" s="310"/>
      <c r="J248" s="26" t="s">
        <v>4046</v>
      </c>
      <c r="K248" s="310" t="s">
        <v>170</v>
      </c>
      <c r="L248" s="434">
        <v>44257</v>
      </c>
      <c r="M248" s="434">
        <v>44263</v>
      </c>
      <c r="N248" s="309"/>
      <c r="O248" s="309" t="s">
        <v>4064</v>
      </c>
      <c r="P248" s="406">
        <v>1.2E-2</v>
      </c>
      <c r="Q248" s="439"/>
      <c r="R248" s="436"/>
      <c r="S248" s="309" t="str">
        <f t="shared" si="24"/>
        <v>Não Qualificado</v>
      </c>
      <c r="T248" s="309" t="s">
        <v>163</v>
      </c>
      <c r="U248" s="309" t="s">
        <v>4055</v>
      </c>
      <c r="V248" s="309" t="s">
        <v>32</v>
      </c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356"/>
      <c r="AL248" s="356"/>
      <c r="AM248" s="356"/>
      <c r="AN248" s="356">
        <v>213859.75</v>
      </c>
      <c r="AO248" s="356">
        <v>227891.33</v>
      </c>
      <c r="AP248" s="356">
        <v>229004.28</v>
      </c>
      <c r="AQ248" s="356">
        <v>228581.73</v>
      </c>
      <c r="AR248" s="356">
        <v>231621.53</v>
      </c>
      <c r="AS248" s="356">
        <v>251196.5</v>
      </c>
      <c r="AT248" s="356">
        <v>298612.63</v>
      </c>
      <c r="AU248" s="356">
        <v>298243.32</v>
      </c>
      <c r="AV248" s="356">
        <v>296661.82</v>
      </c>
      <c r="AW248" s="356">
        <v>192188.11</v>
      </c>
      <c r="AX248" s="356">
        <v>103681.55</v>
      </c>
      <c r="AY248" s="356">
        <v>105715.15</v>
      </c>
      <c r="AZ248" s="356">
        <v>108456.45</v>
      </c>
      <c r="BA248" s="356">
        <v>109216.83</v>
      </c>
      <c r="BB248" s="356">
        <v>111903.92</v>
      </c>
      <c r="BC248" s="356">
        <v>305046.32</v>
      </c>
      <c r="BD248" s="356">
        <v>112098.12</v>
      </c>
      <c r="BE248" s="356">
        <v>112245.85</v>
      </c>
      <c r="BF248" s="356">
        <v>254771.79</v>
      </c>
      <c r="BG248" s="356">
        <v>256606.20129999999</v>
      </c>
      <c r="BH248" s="356">
        <v>258293.55</v>
      </c>
      <c r="BI248" s="356">
        <v>262919.7</v>
      </c>
      <c r="BJ248" s="356">
        <v>263647.90000000002</v>
      </c>
      <c r="BK248" s="356">
        <v>265856.44</v>
      </c>
      <c r="BL248" s="356">
        <v>268870.87</v>
      </c>
      <c r="BM248" s="356">
        <v>270873.23</v>
      </c>
      <c r="BN248" s="356">
        <v>213723.32</v>
      </c>
      <c r="BO248" s="356">
        <v>215768.32000000001</v>
      </c>
      <c r="BP248" s="356">
        <v>216330.79</v>
      </c>
      <c r="BQ248" s="356">
        <v>0</v>
      </c>
      <c r="BR248" s="356">
        <v>0</v>
      </c>
      <c r="BS248" s="115" t="s">
        <v>4057</v>
      </c>
      <c r="BT248" s="115"/>
    </row>
    <row r="249" spans="1:72" ht="15.75" customHeight="1">
      <c r="A249" s="127" t="s">
        <v>30</v>
      </c>
      <c r="B249" s="108" t="s">
        <v>1585</v>
      </c>
      <c r="C249" s="460" t="s">
        <v>4806</v>
      </c>
      <c r="D249" s="441">
        <v>447631</v>
      </c>
      <c r="E249" s="310" t="s">
        <v>18</v>
      </c>
      <c r="F249" s="310" t="s">
        <v>42</v>
      </c>
      <c r="G249" s="310" t="s">
        <v>52</v>
      </c>
      <c r="H249" s="310" t="str">
        <f>IFERROR(VLOOKUP(G249,'Cadastro de assessores'!A:B,2,FALSE),"Não Cadastrado")</f>
        <v>18890</v>
      </c>
      <c r="I249" s="310"/>
      <c r="J249" s="26" t="s">
        <v>4046</v>
      </c>
      <c r="K249" s="310" t="s">
        <v>170</v>
      </c>
      <c r="L249" s="409">
        <v>44476</v>
      </c>
      <c r="M249" s="409">
        <v>44473</v>
      </c>
      <c r="N249" s="316"/>
      <c r="O249" s="316" t="s">
        <v>4053</v>
      </c>
      <c r="P249" s="406">
        <v>1.4999999999999999E-2</v>
      </c>
      <c r="Q249" s="176" t="s">
        <v>4167</v>
      </c>
      <c r="R249" s="436"/>
      <c r="S249" s="309" t="str">
        <f t="shared" si="24"/>
        <v/>
      </c>
      <c r="T249" s="309" t="s">
        <v>163</v>
      </c>
      <c r="U249" s="309" t="s">
        <v>4226</v>
      </c>
      <c r="V249" s="309" t="s">
        <v>42</v>
      </c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437"/>
      <c r="AH249" s="437"/>
      <c r="AI249" s="437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67"/>
      <c r="AV249" s="356"/>
      <c r="AW249" s="356">
        <v>75208.53</v>
      </c>
      <c r="AX249" s="356">
        <v>75386.11</v>
      </c>
      <c r="AY249" s="356">
        <v>76542.64</v>
      </c>
      <c r="AZ249" s="356">
        <v>80269.210000000006</v>
      </c>
      <c r="BA249" s="356">
        <v>83636.81</v>
      </c>
      <c r="BB249" s="356">
        <v>87786.67</v>
      </c>
      <c r="BC249" s="356">
        <v>0</v>
      </c>
      <c r="BD249" s="356">
        <v>95806.68</v>
      </c>
      <c r="BE249" s="356">
        <v>97821.26</v>
      </c>
      <c r="BF249" s="356">
        <v>100812.05</v>
      </c>
      <c r="BG249" s="356">
        <v>103600.32580000001</v>
      </c>
      <c r="BH249" s="356">
        <v>107991.71</v>
      </c>
      <c r="BI249" s="356">
        <v>114842.49</v>
      </c>
      <c r="BJ249" s="356">
        <v>117385.72</v>
      </c>
      <c r="BK249" s="356">
        <v>121370.72</v>
      </c>
      <c r="BL249" s="356">
        <v>24695.4</v>
      </c>
      <c r="BM249" s="356">
        <v>108.74</v>
      </c>
      <c r="BN249" s="356">
        <v>14.15</v>
      </c>
      <c r="BO249" s="356">
        <v>74.58</v>
      </c>
      <c r="BP249" s="356">
        <v>75.180000000000007</v>
      </c>
      <c r="BQ249" s="356">
        <v>75.55</v>
      </c>
      <c r="BR249" s="356">
        <v>76.13</v>
      </c>
      <c r="BS249" s="115">
        <v>0</v>
      </c>
      <c r="BT249" s="115"/>
    </row>
    <row r="250" spans="1:72" ht="15.75" customHeight="1">
      <c r="A250" s="127" t="s">
        <v>30</v>
      </c>
      <c r="B250" s="108" t="s">
        <v>4807</v>
      </c>
      <c r="C250" s="127" t="s">
        <v>4808</v>
      </c>
      <c r="D250" s="309">
        <v>4396977</v>
      </c>
      <c r="E250" s="310" t="s">
        <v>18</v>
      </c>
      <c r="F250" s="310" t="s">
        <v>32</v>
      </c>
      <c r="G250" s="310" t="s">
        <v>3190</v>
      </c>
      <c r="H250" s="310" t="str">
        <f>IFERROR(VLOOKUP(G250,'Cadastro de assessores'!A:B,2,FALSE),"Não Cadastrado")</f>
        <v>18836</v>
      </c>
      <c r="I250" s="310"/>
      <c r="J250" s="26" t="s">
        <v>4046</v>
      </c>
      <c r="K250" s="309" t="s">
        <v>179</v>
      </c>
      <c r="L250" s="434">
        <v>44078</v>
      </c>
      <c r="M250" s="434">
        <v>44085</v>
      </c>
      <c r="N250" s="309"/>
      <c r="O250" s="309" t="s">
        <v>4047</v>
      </c>
      <c r="P250" s="406">
        <v>0.02</v>
      </c>
      <c r="Q250" s="439"/>
      <c r="R250" s="436"/>
      <c r="S250" s="309" t="str">
        <f t="shared" si="24"/>
        <v>Não Qualificado</v>
      </c>
      <c r="T250" s="309" t="s">
        <v>163</v>
      </c>
      <c r="U250" s="309" t="s">
        <v>4809</v>
      </c>
      <c r="V250" s="309" t="s">
        <v>209</v>
      </c>
      <c r="W250" s="437" t="s">
        <v>4056</v>
      </c>
      <c r="X250" s="437" t="s">
        <v>4056</v>
      </c>
      <c r="Y250" s="437" t="s">
        <v>4056</v>
      </c>
      <c r="Z250" s="437" t="s">
        <v>4056</v>
      </c>
      <c r="AA250" s="437" t="s">
        <v>4056</v>
      </c>
      <c r="AB250" s="437" t="s">
        <v>4056</v>
      </c>
      <c r="AC250" s="437" t="s">
        <v>4056</v>
      </c>
      <c r="AD250" s="437" t="s">
        <v>4056</v>
      </c>
      <c r="AE250" s="437" t="s">
        <v>4056</v>
      </c>
      <c r="AF250" s="437" t="s">
        <v>4056</v>
      </c>
      <c r="AG250" s="437" t="s">
        <v>4056</v>
      </c>
      <c r="AH250" s="437" t="s">
        <v>4810</v>
      </c>
      <c r="AI250" s="437" t="s">
        <v>4811</v>
      </c>
      <c r="AJ250" s="437" t="s">
        <v>4812</v>
      </c>
      <c r="AK250" s="356">
        <v>108361.82</v>
      </c>
      <c r="AL250" s="356">
        <v>106027.27</v>
      </c>
      <c r="AM250" s="356">
        <v>99507.34</v>
      </c>
      <c r="AN250" s="356">
        <v>99201.75</v>
      </c>
      <c r="AO250" s="356">
        <v>103250.27</v>
      </c>
      <c r="AP250" s="356">
        <v>103942.39</v>
      </c>
      <c r="AQ250" s="356">
        <v>103419.34</v>
      </c>
      <c r="AR250" s="356">
        <v>106481.19</v>
      </c>
      <c r="AS250" s="356">
        <v>916.79</v>
      </c>
      <c r="AT250" s="356">
        <v>915.25</v>
      </c>
      <c r="AU250" s="356">
        <v>913.71</v>
      </c>
      <c r="AV250" s="356">
        <v>331.02</v>
      </c>
      <c r="AW250" s="356">
        <v>910.84</v>
      </c>
      <c r="AX250" s="356">
        <v>909.44</v>
      </c>
      <c r="AY250" s="356">
        <v>907.83</v>
      </c>
      <c r="AZ250" s="356">
        <v>906.36</v>
      </c>
      <c r="BA250" s="356">
        <v>905.03</v>
      </c>
      <c r="BB250" s="356">
        <v>903.49</v>
      </c>
      <c r="BC250" s="356">
        <v>138438.39000000001</v>
      </c>
      <c r="BD250" s="356">
        <v>666.26</v>
      </c>
      <c r="BE250" s="356">
        <v>671.51</v>
      </c>
      <c r="BF250" s="356">
        <v>676.37</v>
      </c>
      <c r="BG250" s="356">
        <v>682.24</v>
      </c>
      <c r="BH250" s="356">
        <v>687.4</v>
      </c>
      <c r="BI250" s="356">
        <v>693.24</v>
      </c>
      <c r="BJ250" s="356">
        <v>707.94</v>
      </c>
      <c r="BK250" s="356">
        <v>713.13</v>
      </c>
      <c r="BL250" s="356">
        <v>719.79</v>
      </c>
      <c r="BM250" s="356">
        <v>724.86</v>
      </c>
      <c r="BN250" s="356">
        <v>726.96</v>
      </c>
      <c r="BO250" s="356">
        <v>726.96</v>
      </c>
      <c r="BP250" s="356">
        <v>726.96</v>
      </c>
      <c r="BQ250" s="356">
        <v>726.96</v>
      </c>
      <c r="BR250" s="356">
        <v>726.96</v>
      </c>
      <c r="BS250" s="115">
        <v>0</v>
      </c>
      <c r="BT250" s="115"/>
    </row>
    <row r="251" spans="1:72" ht="15.75" customHeight="1">
      <c r="A251" s="127" t="s">
        <v>30</v>
      </c>
      <c r="B251" s="108" t="s">
        <v>1589</v>
      </c>
      <c r="C251" s="127" t="s">
        <v>1586</v>
      </c>
      <c r="D251" s="309">
        <v>4551730</v>
      </c>
      <c r="E251" s="310" t="s">
        <v>18</v>
      </c>
      <c r="F251" s="310" t="s">
        <v>32</v>
      </c>
      <c r="G251" s="310" t="s">
        <v>409</v>
      </c>
      <c r="H251" s="310">
        <f>IFERROR(VLOOKUP(G251,'Cadastro de assessores'!A:B,2,FALSE),"Não Cadastrado")</f>
        <v>12359</v>
      </c>
      <c r="I251" s="310"/>
      <c r="J251" s="26" t="s">
        <v>4046</v>
      </c>
      <c r="K251" s="310" t="s">
        <v>170</v>
      </c>
      <c r="L251" s="434">
        <v>44138</v>
      </c>
      <c r="M251" s="434">
        <v>44138</v>
      </c>
      <c r="N251" s="309"/>
      <c r="O251" s="309" t="s">
        <v>4064</v>
      </c>
      <c r="P251" s="406">
        <v>1.2E-2</v>
      </c>
      <c r="Q251" s="439" t="s">
        <v>4159</v>
      </c>
      <c r="R251" s="436"/>
      <c r="S251" s="309" t="str">
        <f t="shared" si="24"/>
        <v>Não Qualificado</v>
      </c>
      <c r="T251" s="309" t="s">
        <v>163</v>
      </c>
      <c r="U251" s="309" t="s">
        <v>4250</v>
      </c>
      <c r="V251" s="309" t="s">
        <v>32</v>
      </c>
      <c r="W251" s="437" t="s">
        <v>4056</v>
      </c>
      <c r="X251" s="437" t="s">
        <v>4056</v>
      </c>
      <c r="Y251" s="437" t="s">
        <v>4056</v>
      </c>
      <c r="Z251" s="437" t="s">
        <v>4056</v>
      </c>
      <c r="AA251" s="437" t="s">
        <v>4056</v>
      </c>
      <c r="AB251" s="437" t="s">
        <v>4056</v>
      </c>
      <c r="AC251" s="437" t="s">
        <v>4056</v>
      </c>
      <c r="AD251" s="437" t="s">
        <v>4056</v>
      </c>
      <c r="AE251" s="437" t="s">
        <v>4056</v>
      </c>
      <c r="AF251" s="437" t="s">
        <v>4056</v>
      </c>
      <c r="AG251" s="437" t="s">
        <v>4056</v>
      </c>
      <c r="AH251" s="437" t="s">
        <v>4056</v>
      </c>
      <c r="AI251" s="437" t="s">
        <v>4813</v>
      </c>
      <c r="AJ251" s="437" t="s">
        <v>4814</v>
      </c>
      <c r="AK251" s="356">
        <v>104325.2</v>
      </c>
      <c r="AL251" s="356">
        <v>103528.66</v>
      </c>
      <c r="AM251" s="356">
        <v>101829.66</v>
      </c>
      <c r="AN251" s="356">
        <v>101641.3</v>
      </c>
      <c r="AO251" s="356">
        <v>101946.93</v>
      </c>
      <c r="AP251" s="356">
        <v>103118.12</v>
      </c>
      <c r="AQ251" s="356">
        <v>102889.13</v>
      </c>
      <c r="AR251" s="356">
        <v>104117.18</v>
      </c>
      <c r="AS251" s="356">
        <v>103819.22</v>
      </c>
      <c r="AT251" s="356">
        <v>102900.17</v>
      </c>
      <c r="AU251" s="356">
        <v>102724.46</v>
      </c>
      <c r="AV251" s="356">
        <v>101911.75</v>
      </c>
      <c r="AW251" s="356">
        <v>100103.84</v>
      </c>
      <c r="AX251" s="356">
        <v>100693.53</v>
      </c>
      <c r="AY251" s="356">
        <v>101810.18</v>
      </c>
      <c r="AZ251" s="356">
        <v>102941.52</v>
      </c>
      <c r="BA251" s="356">
        <v>103727.51</v>
      </c>
      <c r="BB251" s="356">
        <v>106374.41</v>
      </c>
      <c r="BC251" s="356">
        <v>131.88</v>
      </c>
      <c r="BD251" s="356">
        <v>74690.009999999995</v>
      </c>
      <c r="BE251" s="356">
        <v>28868.39</v>
      </c>
      <c r="BF251" s="356">
        <v>29350.47</v>
      </c>
      <c r="BG251" s="356">
        <v>24467.26</v>
      </c>
      <c r="BH251" s="356">
        <v>4657.47</v>
      </c>
      <c r="BI251" s="356">
        <v>4686.49</v>
      </c>
      <c r="BJ251" s="356">
        <v>4660.13</v>
      </c>
      <c r="BK251" s="356">
        <v>4696.13</v>
      </c>
      <c r="BL251" s="356">
        <v>4846.3900000000003</v>
      </c>
      <c r="BM251" s="356">
        <v>4911.3599999999997</v>
      </c>
      <c r="BN251" s="356">
        <v>0</v>
      </c>
      <c r="BO251" s="356">
        <v>0</v>
      </c>
      <c r="BP251" s="356">
        <v>0</v>
      </c>
      <c r="BQ251" s="356">
        <v>0</v>
      </c>
      <c r="BR251" s="356">
        <v>0</v>
      </c>
      <c r="BS251" s="115">
        <v>0</v>
      </c>
      <c r="BT251" s="115"/>
    </row>
    <row r="252" spans="1:72" ht="15.75" customHeight="1">
      <c r="A252" s="127" t="s">
        <v>30</v>
      </c>
      <c r="B252" s="108" t="s">
        <v>4815</v>
      </c>
      <c r="C252" s="127" t="s">
        <v>264</v>
      </c>
      <c r="D252" s="309">
        <v>4416642</v>
      </c>
      <c r="E252" s="310" t="s">
        <v>159</v>
      </c>
      <c r="F252" s="310" t="s">
        <v>32</v>
      </c>
      <c r="G252" s="310" t="s">
        <v>1841</v>
      </c>
      <c r="H252" s="310" t="str">
        <f>IFERROR(VLOOKUP(G252,'Cadastro de assessores'!A:B,2,FALSE),"Não Cadastrado")</f>
        <v>17243</v>
      </c>
      <c r="I252" s="310"/>
      <c r="J252" s="26" t="s">
        <v>4046</v>
      </c>
      <c r="K252" s="309" t="s">
        <v>170</v>
      </c>
      <c r="L252" s="434">
        <v>44069</v>
      </c>
      <c r="M252" s="434">
        <v>44074</v>
      </c>
      <c r="N252" s="309"/>
      <c r="O252" s="309" t="s">
        <v>4047</v>
      </c>
      <c r="P252" s="406">
        <v>0.02</v>
      </c>
      <c r="Q252" s="439"/>
      <c r="R252" s="436"/>
      <c r="S252" s="309" t="str">
        <f t="shared" si="24"/>
        <v>Não Qualificado</v>
      </c>
      <c r="T252" s="309" t="s">
        <v>163</v>
      </c>
      <c r="U252" s="309" t="s">
        <v>4075</v>
      </c>
      <c r="V252" s="309" t="s">
        <v>32</v>
      </c>
      <c r="W252" s="437" t="s">
        <v>4056</v>
      </c>
      <c r="X252" s="437" t="s">
        <v>4056</v>
      </c>
      <c r="Y252" s="437" t="s">
        <v>4056</v>
      </c>
      <c r="Z252" s="437" t="s">
        <v>4056</v>
      </c>
      <c r="AA252" s="437" t="s">
        <v>4056</v>
      </c>
      <c r="AB252" s="437" t="s">
        <v>4056</v>
      </c>
      <c r="AC252" s="437" t="s">
        <v>4056</v>
      </c>
      <c r="AD252" s="437" t="s">
        <v>4056</v>
      </c>
      <c r="AE252" s="437" t="s">
        <v>4056</v>
      </c>
      <c r="AF252" s="437" t="s">
        <v>4056</v>
      </c>
      <c r="AG252" s="437" t="s">
        <v>4816</v>
      </c>
      <c r="AH252" s="437" t="s">
        <v>4817</v>
      </c>
      <c r="AI252" s="437" t="s">
        <v>4818</v>
      </c>
      <c r="AJ252" s="437" t="s">
        <v>4819</v>
      </c>
      <c r="AK252" s="356">
        <v>316805.15999999997</v>
      </c>
      <c r="AL252" s="356">
        <v>320204.33</v>
      </c>
      <c r="AM252" s="356">
        <v>292250.15000000002</v>
      </c>
      <c r="AN252" s="356">
        <v>290704.92</v>
      </c>
      <c r="AO252" s="356">
        <v>303938.2</v>
      </c>
      <c r="AP252" s="356">
        <v>306405.89</v>
      </c>
      <c r="AQ252" s="356">
        <v>304462.65999999997</v>
      </c>
      <c r="AR252" s="356">
        <v>315061.71000000002</v>
      </c>
      <c r="AS252" s="356">
        <v>309980.21000000002</v>
      </c>
      <c r="AT252" s="356">
        <v>300664.49</v>
      </c>
      <c r="AU252" s="356">
        <v>298597.45</v>
      </c>
      <c r="AV252" s="356">
        <v>289212.87</v>
      </c>
      <c r="AW252" s="356">
        <v>274144.36</v>
      </c>
      <c r="AX252" s="356">
        <v>273280.43</v>
      </c>
      <c r="AY252" s="356">
        <v>277827.08</v>
      </c>
      <c r="AZ252" s="356">
        <v>290302.11</v>
      </c>
      <c r="BA252" s="356">
        <v>292716.25</v>
      </c>
      <c r="BB252" s="356">
        <v>350.96</v>
      </c>
      <c r="BC252" s="356">
        <v>3815.39</v>
      </c>
      <c r="BD252" s="356">
        <v>376.99</v>
      </c>
      <c r="BE252" s="356">
        <v>376.99</v>
      </c>
      <c r="BF252" s="356">
        <v>377</v>
      </c>
      <c r="BG252" s="356">
        <v>377</v>
      </c>
      <c r="BH252" s="356">
        <v>377</v>
      </c>
      <c r="BI252" s="356">
        <v>377</v>
      </c>
      <c r="BJ252" s="356">
        <v>377</v>
      </c>
      <c r="BK252" s="356">
        <v>377</v>
      </c>
      <c r="BL252" s="356">
        <v>377</v>
      </c>
      <c r="BM252" s="356">
        <v>377</v>
      </c>
      <c r="BN252" s="356">
        <v>377</v>
      </c>
      <c r="BO252" s="356">
        <v>377</v>
      </c>
      <c r="BP252" s="356">
        <v>377</v>
      </c>
      <c r="BQ252" s="356">
        <v>377</v>
      </c>
      <c r="BR252" s="356">
        <v>377</v>
      </c>
      <c r="BS252" s="115">
        <v>0</v>
      </c>
      <c r="BT252" s="115"/>
    </row>
    <row r="253" spans="1:72" ht="15.75" customHeight="1">
      <c r="A253" s="127" t="s">
        <v>30</v>
      </c>
      <c r="B253" s="108" t="s">
        <v>1595</v>
      </c>
      <c r="C253" s="127" t="s">
        <v>4820</v>
      </c>
      <c r="D253" s="309">
        <v>4413569</v>
      </c>
      <c r="E253" s="310" t="s">
        <v>159</v>
      </c>
      <c r="F253" s="310" t="s">
        <v>32</v>
      </c>
      <c r="G253" s="310" t="s">
        <v>4232</v>
      </c>
      <c r="H253" s="310" t="str">
        <f>IFERROR(VLOOKUP(G253,'Cadastro de assessores'!A:B,2,FALSE),"Não Cadastrado")</f>
        <v>16459</v>
      </c>
      <c r="I253" s="310"/>
      <c r="J253" s="26" t="s">
        <v>4046</v>
      </c>
      <c r="K253" s="310" t="s">
        <v>170</v>
      </c>
      <c r="L253" s="434">
        <v>44070</v>
      </c>
      <c r="M253" s="434">
        <v>44075</v>
      </c>
      <c r="N253" s="316"/>
      <c r="O253" s="316" t="s">
        <v>4101</v>
      </c>
      <c r="P253" s="406">
        <v>1.4999999999999999E-2</v>
      </c>
      <c r="Q253" s="439" t="s">
        <v>4821</v>
      </c>
      <c r="R253" s="436"/>
      <c r="S253" s="309" t="str">
        <f t="shared" si="24"/>
        <v/>
      </c>
      <c r="T253" s="309" t="s">
        <v>163</v>
      </c>
      <c r="U253" s="309" t="s">
        <v>4055</v>
      </c>
      <c r="V253" s="309" t="s">
        <v>32</v>
      </c>
      <c r="W253" s="437" t="s">
        <v>4056</v>
      </c>
      <c r="X253" s="437" t="s">
        <v>4056</v>
      </c>
      <c r="Y253" s="437" t="s">
        <v>4056</v>
      </c>
      <c r="Z253" s="437" t="s">
        <v>4056</v>
      </c>
      <c r="AA253" s="437" t="s">
        <v>4056</v>
      </c>
      <c r="AB253" s="437" t="s">
        <v>4056</v>
      </c>
      <c r="AC253" s="437" t="s">
        <v>4056</v>
      </c>
      <c r="AD253" s="437" t="s">
        <v>4056</v>
      </c>
      <c r="AE253" s="437" t="s">
        <v>4056</v>
      </c>
      <c r="AF253" s="437" t="s">
        <v>4056</v>
      </c>
      <c r="AG253" s="437" t="s">
        <v>4822</v>
      </c>
      <c r="AH253" s="437" t="s">
        <v>4823</v>
      </c>
      <c r="AI253" s="437" t="s">
        <v>4824</v>
      </c>
      <c r="AJ253" s="437" t="s">
        <v>4825</v>
      </c>
      <c r="AK253" s="356">
        <v>326603.8</v>
      </c>
      <c r="AL253" s="356">
        <v>320724.36</v>
      </c>
      <c r="AM253" s="356">
        <v>505636.79</v>
      </c>
      <c r="AN253" s="356">
        <v>504844.17</v>
      </c>
      <c r="AO253" s="356">
        <v>521223.31</v>
      </c>
      <c r="AP253" s="356">
        <v>522952.55</v>
      </c>
      <c r="AQ253" s="356">
        <v>524754.6</v>
      </c>
      <c r="AR253" s="356">
        <v>516944.59</v>
      </c>
      <c r="AS253" s="356">
        <v>511639.98</v>
      </c>
      <c r="AT253" s="356">
        <v>521775.51</v>
      </c>
      <c r="AU253" s="356">
        <v>508024.5</v>
      </c>
      <c r="AV253" s="356">
        <v>504018.63</v>
      </c>
      <c r="AW253" s="356">
        <v>497706.63</v>
      </c>
      <c r="AX253" s="356">
        <v>472335.95</v>
      </c>
      <c r="AY253" s="356">
        <v>503396</v>
      </c>
      <c r="AZ253" s="356">
        <v>505067.39</v>
      </c>
      <c r="BA253" s="356">
        <v>505212.17</v>
      </c>
      <c r="BB253" s="356">
        <v>510319.17</v>
      </c>
      <c r="BC253" s="356">
        <v>0</v>
      </c>
      <c r="BD253" s="356">
        <v>514937.94</v>
      </c>
      <c r="BE253" s="356">
        <v>515064.75</v>
      </c>
      <c r="BF253" s="356">
        <v>521460.78</v>
      </c>
      <c r="BG253" s="356">
        <v>535165.74</v>
      </c>
      <c r="BH253" s="356">
        <v>534559.59</v>
      </c>
      <c r="BI253" s="356">
        <v>539507.31000000006</v>
      </c>
      <c r="BJ253" s="356">
        <v>523437.45</v>
      </c>
      <c r="BK253" s="356">
        <v>521955</v>
      </c>
      <c r="BL253" s="356">
        <v>524345.02</v>
      </c>
      <c r="BM253" s="356">
        <v>521396.21</v>
      </c>
      <c r="BN253" s="356">
        <v>481968.84</v>
      </c>
      <c r="BO253" s="356">
        <v>495760.99</v>
      </c>
      <c r="BP253" s="356">
        <v>0</v>
      </c>
      <c r="BQ253" s="356">
        <v>0</v>
      </c>
      <c r="BR253" s="356">
        <v>0</v>
      </c>
      <c r="BS253" s="115" t="s">
        <v>4057</v>
      </c>
      <c r="BT253" s="115"/>
    </row>
    <row r="254" spans="1:72" ht="15.75" customHeight="1">
      <c r="A254" s="127" t="s">
        <v>30</v>
      </c>
      <c r="B254" s="108" t="s">
        <v>1595</v>
      </c>
      <c r="C254" s="127" t="s">
        <v>4820</v>
      </c>
      <c r="D254" s="309">
        <v>4307232</v>
      </c>
      <c r="E254" s="310" t="s">
        <v>159</v>
      </c>
      <c r="F254" s="310" t="s">
        <v>32</v>
      </c>
      <c r="G254" s="310" t="s">
        <v>4232</v>
      </c>
      <c r="H254" s="310" t="str">
        <f>IFERROR(VLOOKUP(G254,'Cadastro de assessores'!A:B,2,FALSE),"Não Cadastrado")</f>
        <v>16459</v>
      </c>
      <c r="I254" s="310"/>
      <c r="J254" s="26" t="s">
        <v>4046</v>
      </c>
      <c r="K254" s="310" t="s">
        <v>170</v>
      </c>
      <c r="L254" s="434">
        <v>44050</v>
      </c>
      <c r="M254" s="434">
        <v>44054</v>
      </c>
      <c r="N254" s="309"/>
      <c r="O254" s="309" t="s">
        <v>4068</v>
      </c>
      <c r="P254" s="406">
        <v>2.5000000000000001E-2</v>
      </c>
      <c r="Q254" s="439"/>
      <c r="R254" s="436"/>
      <c r="S254" s="309" t="str">
        <f t="shared" si="24"/>
        <v>Não Qualificado</v>
      </c>
      <c r="T254" s="309" t="s">
        <v>163</v>
      </c>
      <c r="U254" s="309" t="s">
        <v>4055</v>
      </c>
      <c r="V254" s="309" t="s">
        <v>32</v>
      </c>
      <c r="W254" s="437" t="s">
        <v>4056</v>
      </c>
      <c r="X254" s="437" t="s">
        <v>4056</v>
      </c>
      <c r="Y254" s="437" t="s">
        <v>4056</v>
      </c>
      <c r="Z254" s="437" t="s">
        <v>4056</v>
      </c>
      <c r="AA254" s="437" t="s">
        <v>4056</v>
      </c>
      <c r="AB254" s="437" t="s">
        <v>4056</v>
      </c>
      <c r="AC254" s="437" t="s">
        <v>4056</v>
      </c>
      <c r="AD254" s="437" t="s">
        <v>4056</v>
      </c>
      <c r="AE254" s="437" t="s">
        <v>4056</v>
      </c>
      <c r="AF254" s="437" t="s">
        <v>4056</v>
      </c>
      <c r="AG254" s="437" t="s">
        <v>4826</v>
      </c>
      <c r="AH254" s="437" t="s">
        <v>4827</v>
      </c>
      <c r="AI254" s="437" t="s">
        <v>4828</v>
      </c>
      <c r="AJ254" s="437" t="s">
        <v>4829</v>
      </c>
      <c r="AK254" s="356">
        <v>672695.11</v>
      </c>
      <c r="AL254" s="356">
        <v>641883.52</v>
      </c>
      <c r="AM254" s="356">
        <v>882055.87</v>
      </c>
      <c r="AN254" s="356">
        <v>879186.38</v>
      </c>
      <c r="AO254" s="356">
        <v>956056.79</v>
      </c>
      <c r="AP254" s="356">
        <v>968801.99</v>
      </c>
      <c r="AQ254" s="356">
        <v>958806.26</v>
      </c>
      <c r="AR254" s="356">
        <v>1013491.45</v>
      </c>
      <c r="AS254" s="356">
        <v>990056.97</v>
      </c>
      <c r="AT254" s="356">
        <v>937261.89</v>
      </c>
      <c r="AU254" s="356">
        <v>916777.25</v>
      </c>
      <c r="AV254" s="356">
        <v>865336.39</v>
      </c>
      <c r="AW254" s="356">
        <v>798654.95</v>
      </c>
      <c r="AX254" s="356">
        <v>791193.15</v>
      </c>
      <c r="AY254" s="356">
        <v>806349.97</v>
      </c>
      <c r="AZ254" s="356">
        <v>864281.01</v>
      </c>
      <c r="BA254" s="356">
        <v>873342.86</v>
      </c>
      <c r="BB254" s="356">
        <v>935367.44</v>
      </c>
      <c r="BC254" s="356">
        <v>6148.19</v>
      </c>
      <c r="BD254" s="356">
        <v>877408.92</v>
      </c>
      <c r="BE254" s="356">
        <v>832817.92</v>
      </c>
      <c r="BF254" s="356">
        <v>880636.02</v>
      </c>
      <c r="BG254" s="356">
        <v>889378.61439999996</v>
      </c>
      <c r="BH254" s="356">
        <v>880060.1</v>
      </c>
      <c r="BI254" s="356">
        <v>969052.79</v>
      </c>
      <c r="BJ254" s="356">
        <v>944751.47</v>
      </c>
      <c r="BK254" s="356">
        <v>941216.41</v>
      </c>
      <c r="BL254" s="356">
        <v>956968.09</v>
      </c>
      <c r="BM254" s="356">
        <v>918822.71</v>
      </c>
      <c r="BN254" s="356">
        <v>725122.22</v>
      </c>
      <c r="BO254" s="356">
        <v>0</v>
      </c>
      <c r="BP254" s="356">
        <v>0</v>
      </c>
      <c r="BQ254" s="356">
        <v>0</v>
      </c>
      <c r="BR254" s="356">
        <v>0</v>
      </c>
      <c r="BS254" s="115">
        <v>0</v>
      </c>
      <c r="BT254" s="115"/>
    </row>
    <row r="255" spans="1:72" ht="15.75" customHeight="1">
      <c r="A255" s="127" t="s">
        <v>30</v>
      </c>
      <c r="B255" s="108" t="s">
        <v>4830</v>
      </c>
      <c r="C255" s="127" t="s">
        <v>4831</v>
      </c>
      <c r="D255" s="309">
        <v>4871016</v>
      </c>
      <c r="E255" s="309" t="s">
        <v>18</v>
      </c>
      <c r="F255" s="309" t="s">
        <v>42</v>
      </c>
      <c r="G255" s="309" t="s">
        <v>48</v>
      </c>
      <c r="H255" s="309" t="str">
        <f>IFERROR(VLOOKUP(G255,'Cadastro de assessores'!A:B,2,FALSE),"Não Cadastrado")</f>
        <v>18009</v>
      </c>
      <c r="I255" s="309"/>
      <c r="J255" s="26" t="s">
        <v>161</v>
      </c>
      <c r="K255" s="309" t="s">
        <v>4052</v>
      </c>
      <c r="L255" s="476" t="s">
        <v>3378</v>
      </c>
      <c r="M255" s="405">
        <v>44252</v>
      </c>
      <c r="N255" s="438">
        <v>44524</v>
      </c>
      <c r="O255" s="309" t="s">
        <v>4068</v>
      </c>
      <c r="P255" s="406">
        <v>2.5000000000000001E-2</v>
      </c>
      <c r="Q255" s="439" t="s">
        <v>4264</v>
      </c>
      <c r="R255" s="436"/>
      <c r="S255" s="309" t="str">
        <f t="shared" si="24"/>
        <v>Não Qualificado</v>
      </c>
      <c r="T255" s="309" t="s">
        <v>163</v>
      </c>
      <c r="U255" s="309" t="s">
        <v>4832</v>
      </c>
      <c r="V255" s="309" t="s">
        <v>77</v>
      </c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356"/>
      <c r="AL255" s="356"/>
      <c r="AM255" s="356">
        <v>114552.61</v>
      </c>
      <c r="AN255" s="356">
        <v>114579.69</v>
      </c>
      <c r="AO255" s="356">
        <v>123286.79</v>
      </c>
      <c r="AP255" s="356">
        <v>125349.58</v>
      </c>
      <c r="AQ255" s="356">
        <v>123934.44</v>
      </c>
      <c r="AR255" s="356">
        <v>131002.6</v>
      </c>
      <c r="AS255" s="356">
        <v>150834.06</v>
      </c>
      <c r="AT255" s="356">
        <v>141603.69</v>
      </c>
      <c r="AU255" s="356">
        <v>142019.92000000001</v>
      </c>
      <c r="AV255" s="356">
        <v>133667.67000000001</v>
      </c>
      <c r="AW255" s="356">
        <v>128016.92</v>
      </c>
      <c r="AX255" s="356">
        <v>125890.55</v>
      </c>
      <c r="AY255" s="356"/>
      <c r="AZ255" s="356"/>
      <c r="BA255" s="356">
        <v>0</v>
      </c>
      <c r="BB255" s="356">
        <v>0</v>
      </c>
      <c r="BC255" s="356">
        <v>871216.64000000001</v>
      </c>
      <c r="BD255" s="356" t="s">
        <v>3167</v>
      </c>
      <c r="BE255" s="356" t="s">
        <v>3167</v>
      </c>
      <c r="BF255" s="356">
        <v>0</v>
      </c>
      <c r="BG255" s="356">
        <v>0</v>
      </c>
      <c r="BH255" s="356">
        <v>0</v>
      </c>
      <c r="BI255" s="356">
        <v>0</v>
      </c>
      <c r="BJ255" s="356">
        <v>0</v>
      </c>
      <c r="BK255" s="356">
        <v>0</v>
      </c>
      <c r="BL255" s="356">
        <v>0</v>
      </c>
      <c r="BM255" s="356">
        <v>0</v>
      </c>
      <c r="BN255" s="356">
        <v>0</v>
      </c>
      <c r="BO255" s="356">
        <v>0</v>
      </c>
      <c r="BP255" s="356">
        <v>0</v>
      </c>
      <c r="BQ255" s="356">
        <v>0</v>
      </c>
      <c r="BR255" s="356">
        <v>0</v>
      </c>
      <c r="BS255" s="115" t="s">
        <v>4057</v>
      </c>
      <c r="BT255" s="115"/>
    </row>
    <row r="256" spans="1:72" ht="15.75" customHeight="1">
      <c r="A256" s="127" t="s">
        <v>30</v>
      </c>
      <c r="B256" s="108" t="s">
        <v>1608</v>
      </c>
      <c r="C256" s="127" t="s">
        <v>4833</v>
      </c>
      <c r="D256" s="309">
        <v>4461684</v>
      </c>
      <c r="E256" s="310" t="s">
        <v>3158</v>
      </c>
      <c r="F256" s="310" t="s">
        <v>32</v>
      </c>
      <c r="G256" s="310" t="s">
        <v>3158</v>
      </c>
      <c r="H256" s="310" t="str">
        <f>IFERROR(VLOOKUP(G256,'Cadastro de assessores'!A:B,2,FALSE),"Não Cadastrado")</f>
        <v>18986</v>
      </c>
      <c r="I256" s="310"/>
      <c r="J256" s="26" t="s">
        <v>4046</v>
      </c>
      <c r="K256" s="310" t="s">
        <v>170</v>
      </c>
      <c r="L256" s="435">
        <v>44117</v>
      </c>
      <c r="M256" s="435">
        <v>44118</v>
      </c>
      <c r="N256" s="309"/>
      <c r="O256" s="309" t="s">
        <v>4064</v>
      </c>
      <c r="P256" s="406">
        <v>1.2E-2</v>
      </c>
      <c r="Q256" s="439"/>
      <c r="R256" s="436"/>
      <c r="S256" s="309" t="str">
        <f t="shared" si="24"/>
        <v>Não Qualificado</v>
      </c>
      <c r="T256" s="309" t="s">
        <v>163</v>
      </c>
      <c r="U256" s="309" t="s">
        <v>4075</v>
      </c>
      <c r="V256" s="309" t="s">
        <v>32</v>
      </c>
      <c r="W256" s="437" t="s">
        <v>4056</v>
      </c>
      <c r="X256" s="437" t="s">
        <v>4056</v>
      </c>
      <c r="Y256" s="437" t="s">
        <v>4056</v>
      </c>
      <c r="Z256" s="437" t="s">
        <v>4056</v>
      </c>
      <c r="AA256" s="437" t="s">
        <v>4056</v>
      </c>
      <c r="AB256" s="437" t="s">
        <v>4056</v>
      </c>
      <c r="AC256" s="437" t="s">
        <v>4056</v>
      </c>
      <c r="AD256" s="437" t="s">
        <v>4056</v>
      </c>
      <c r="AE256" s="437" t="s">
        <v>4056</v>
      </c>
      <c r="AF256" s="437" t="s">
        <v>4056</v>
      </c>
      <c r="AG256" s="437" t="s">
        <v>4056</v>
      </c>
      <c r="AH256" s="437" t="s">
        <v>4056</v>
      </c>
      <c r="AI256" s="437" t="s">
        <v>4834</v>
      </c>
      <c r="AJ256" s="437" t="s">
        <v>4835</v>
      </c>
      <c r="AK256" s="356">
        <v>932457.92</v>
      </c>
      <c r="AL256" s="356">
        <v>925867.44</v>
      </c>
      <c r="AM256" s="356">
        <v>911967.73</v>
      </c>
      <c r="AN256" s="356">
        <v>911515.4</v>
      </c>
      <c r="AO256" s="356">
        <v>923584.84</v>
      </c>
      <c r="AP256" s="356">
        <v>925710.06</v>
      </c>
      <c r="AQ256" s="356">
        <v>923681.81</v>
      </c>
      <c r="AR256" s="356">
        <v>936335.73</v>
      </c>
      <c r="AS256" s="356">
        <v>934276.86</v>
      </c>
      <c r="AT256" s="356">
        <v>926058.1</v>
      </c>
      <c r="AU256" s="356">
        <v>925111.7</v>
      </c>
      <c r="AV256" s="356">
        <v>918846.99</v>
      </c>
      <c r="AW256" s="356">
        <v>748926.57</v>
      </c>
      <c r="AX256" s="356">
        <v>754316.87</v>
      </c>
      <c r="AY256" s="356">
        <v>762607.93</v>
      </c>
      <c r="AZ256" s="356">
        <v>773557.48</v>
      </c>
      <c r="BA256" s="356">
        <v>666735.94999999995</v>
      </c>
      <c r="BB256" s="356">
        <v>668014.62</v>
      </c>
      <c r="BC256" s="356">
        <v>105802.79</v>
      </c>
      <c r="BD256" s="356">
        <v>748508.83</v>
      </c>
      <c r="BE256" s="356">
        <v>749998.83</v>
      </c>
      <c r="BF256" s="356">
        <v>760048.14</v>
      </c>
      <c r="BG256" s="356">
        <v>763887.0379</v>
      </c>
      <c r="BH256" s="356">
        <v>767335.53</v>
      </c>
      <c r="BI256" s="356">
        <v>781762.92</v>
      </c>
      <c r="BJ256" s="356">
        <v>783957.48</v>
      </c>
      <c r="BK256" s="356">
        <v>789228.26</v>
      </c>
      <c r="BL256" s="356">
        <v>757313.25</v>
      </c>
      <c r="BM256" s="356">
        <v>762212.46</v>
      </c>
      <c r="BN256" s="356">
        <v>768315.94</v>
      </c>
      <c r="BO256" s="356">
        <v>775224.66</v>
      </c>
      <c r="BP256" s="356">
        <v>782689.52</v>
      </c>
      <c r="BQ256" s="356">
        <v>787562.2</v>
      </c>
      <c r="BR256" s="356">
        <v>791955.58</v>
      </c>
      <c r="BS256" s="115">
        <v>0</v>
      </c>
      <c r="BT256" s="115"/>
    </row>
    <row r="257" spans="1:72" ht="15.75" customHeight="1">
      <c r="A257" s="127" t="s">
        <v>30</v>
      </c>
      <c r="B257" s="108" t="s">
        <v>4836</v>
      </c>
      <c r="C257" s="408" t="s">
        <v>4837</v>
      </c>
      <c r="D257" s="477">
        <v>8685427</v>
      </c>
      <c r="E257" s="310" t="s">
        <v>18</v>
      </c>
      <c r="F257" s="310" t="s">
        <v>32</v>
      </c>
      <c r="G257" s="310" t="s">
        <v>255</v>
      </c>
      <c r="H257" s="310">
        <f>IFERROR(VLOOKUP(G257,'Cadastro de assessores'!A:B,2,FALSE),"Não Cadastrado")</f>
        <v>12344</v>
      </c>
      <c r="I257" s="310"/>
      <c r="J257" s="26" t="s">
        <v>4046</v>
      </c>
      <c r="K257" s="310" t="s">
        <v>170</v>
      </c>
      <c r="L257" s="434">
        <v>44742</v>
      </c>
      <c r="M257" s="434">
        <v>44743</v>
      </c>
      <c r="N257" s="316"/>
      <c r="O257" s="316" t="s">
        <v>4061</v>
      </c>
      <c r="P257" s="406">
        <v>7.0000000000000001E-3</v>
      </c>
      <c r="Q257" s="176" t="s">
        <v>4838</v>
      </c>
      <c r="R257" s="436"/>
      <c r="S257" s="309"/>
      <c r="T257" s="309" t="s">
        <v>163</v>
      </c>
      <c r="U257" s="309" t="s">
        <v>4839</v>
      </c>
      <c r="V257" s="309" t="s">
        <v>325</v>
      </c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356"/>
      <c r="AL257" s="356"/>
      <c r="AM257" s="356"/>
      <c r="AN257" s="356"/>
      <c r="AO257" s="356"/>
      <c r="AP257" s="356"/>
      <c r="AQ257" s="356"/>
      <c r="AR257" s="356"/>
      <c r="AS257" s="356"/>
      <c r="AT257" s="356"/>
      <c r="AU257" s="356"/>
      <c r="AV257" s="356"/>
      <c r="AW257" s="356"/>
      <c r="AX257" s="356"/>
      <c r="AY257" s="356"/>
      <c r="AZ257" s="356"/>
      <c r="BA257" s="356"/>
      <c r="BB257" s="356"/>
      <c r="BC257" s="356"/>
      <c r="BD257" s="356"/>
      <c r="BE257" s="356">
        <v>100000</v>
      </c>
      <c r="BF257" s="356">
        <v>100836.49</v>
      </c>
      <c r="BG257" s="356">
        <v>201829.5675</v>
      </c>
      <c r="BH257" s="356">
        <v>203463.64</v>
      </c>
      <c r="BI257" s="356">
        <v>205255.13</v>
      </c>
      <c r="BJ257" s="356">
        <v>207088.54</v>
      </c>
      <c r="BK257" s="356">
        <v>208891</v>
      </c>
      <c r="BL257" s="356">
        <v>211215.75</v>
      </c>
      <c r="BM257" s="356">
        <v>212833.71</v>
      </c>
      <c r="BN257" s="356">
        <v>0</v>
      </c>
      <c r="BO257" s="356">
        <v>0</v>
      </c>
      <c r="BP257" s="356">
        <v>0</v>
      </c>
      <c r="BQ257" s="356">
        <v>0</v>
      </c>
      <c r="BR257" s="356">
        <v>0</v>
      </c>
      <c r="BS257" s="115">
        <v>0</v>
      </c>
      <c r="BT257" s="115"/>
    </row>
    <row r="258" spans="1:72" ht="15.75" customHeight="1">
      <c r="A258" s="127" t="s">
        <v>30</v>
      </c>
      <c r="B258" s="108" t="s">
        <v>4840</v>
      </c>
      <c r="C258" s="408" t="s">
        <v>4841</v>
      </c>
      <c r="D258" s="316">
        <v>5660556</v>
      </c>
      <c r="E258" s="310" t="s">
        <v>18</v>
      </c>
      <c r="F258" s="310" t="s">
        <v>32</v>
      </c>
      <c r="G258" s="310" t="s">
        <v>220</v>
      </c>
      <c r="H258" s="310">
        <f>IFERROR(VLOOKUP(G258,'Cadastro de assessores'!A:B,2,FALSE),"Não Cadastrado")</f>
        <v>12332</v>
      </c>
      <c r="I258" s="310"/>
      <c r="J258" s="26" t="s">
        <v>4046</v>
      </c>
      <c r="K258" s="310" t="s">
        <v>170</v>
      </c>
      <c r="L258" s="434">
        <v>44357</v>
      </c>
      <c r="M258" s="434">
        <v>44361</v>
      </c>
      <c r="N258" s="316"/>
      <c r="O258" s="316" t="s">
        <v>4061</v>
      </c>
      <c r="P258" s="406">
        <v>7.0000000000000001E-3</v>
      </c>
      <c r="Q258" s="96" t="s">
        <v>4842</v>
      </c>
      <c r="R258" s="436"/>
      <c r="S258" s="309" t="str">
        <f t="shared" ref="S258:S263" si="25">IF(BC258&lt;=0,"",IF(BC258&lt;=1000000,"Não Qualificado",IF(AND(BC258&gt;1000000,BC258&lt;=10000000),"Qualificado","Profissional")))</f>
        <v/>
      </c>
      <c r="T258" s="309" t="s">
        <v>163</v>
      </c>
      <c r="U258" s="309" t="s">
        <v>4075</v>
      </c>
      <c r="V258" s="309" t="s">
        <v>32</v>
      </c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356"/>
      <c r="AL258" s="356"/>
      <c r="AM258" s="356"/>
      <c r="AN258" s="356"/>
      <c r="AO258" s="356"/>
      <c r="AP258" s="356"/>
      <c r="AQ258" s="356"/>
      <c r="AR258" s="356"/>
      <c r="AS258" s="356">
        <v>100145.8</v>
      </c>
      <c r="AT258" s="356">
        <v>100537.29</v>
      </c>
      <c r="AU258" s="356">
        <v>100957.7</v>
      </c>
      <c r="AV258" s="356">
        <v>101446.77</v>
      </c>
      <c r="AW258" s="356">
        <v>102036.66</v>
      </c>
      <c r="AX258" s="356">
        <v>102795.46</v>
      </c>
      <c r="AY258" s="356">
        <v>103613.01</v>
      </c>
      <c r="AZ258" s="356">
        <v>104478.59</v>
      </c>
      <c r="BA258" s="356">
        <v>140347.51</v>
      </c>
      <c r="BB258" s="356">
        <v>141882</v>
      </c>
      <c r="BC258" s="356">
        <v>0</v>
      </c>
      <c r="BD258" s="356">
        <v>144874.54999999999</v>
      </c>
      <c r="BE258" s="356">
        <v>146173.60999999999</v>
      </c>
      <c r="BF258" s="356">
        <v>147275.03</v>
      </c>
      <c r="BG258" s="356">
        <v>147953.46429999999</v>
      </c>
      <c r="BH258" s="356">
        <v>148758.89000000001</v>
      </c>
      <c r="BI258" s="356">
        <v>149677.74</v>
      </c>
      <c r="BJ258" s="356">
        <v>151014.14000000001</v>
      </c>
      <c r="BK258" s="356">
        <v>152237.32999999999</v>
      </c>
      <c r="BL258" s="356">
        <v>153889.12</v>
      </c>
      <c r="BM258" s="356">
        <v>154289.41</v>
      </c>
      <c r="BN258" s="356">
        <v>155273.38</v>
      </c>
      <c r="BO258" s="356">
        <v>0</v>
      </c>
      <c r="BP258" s="356">
        <v>0</v>
      </c>
      <c r="BQ258" s="356">
        <v>0</v>
      </c>
      <c r="BR258" s="356">
        <v>0</v>
      </c>
      <c r="BS258" s="115" t="s">
        <v>4057</v>
      </c>
      <c r="BT258" s="115"/>
    </row>
    <row r="259" spans="1:72" ht="15.75" customHeight="1">
      <c r="A259" s="127" t="s">
        <v>30</v>
      </c>
      <c r="B259" s="108" t="s">
        <v>1623</v>
      </c>
      <c r="C259" s="408" t="s">
        <v>1621</v>
      </c>
      <c r="D259" s="316">
        <v>8479778</v>
      </c>
      <c r="E259" s="310" t="s">
        <v>159</v>
      </c>
      <c r="F259" s="310" t="s">
        <v>32</v>
      </c>
      <c r="G259" s="316" t="s">
        <v>4843</v>
      </c>
      <c r="H259" s="310">
        <f>IFERROR(VLOOKUP(G259,'Cadastro de assessores'!A:B,2,FALSE),"Não Cadastrado")</f>
        <v>12357</v>
      </c>
      <c r="I259" s="310"/>
      <c r="J259" s="26" t="s">
        <v>161</v>
      </c>
      <c r="K259" s="310" t="s">
        <v>170</v>
      </c>
      <c r="L259" s="435">
        <v>44684</v>
      </c>
      <c r="M259" s="435">
        <v>44683</v>
      </c>
      <c r="N259" s="409">
        <v>44936</v>
      </c>
      <c r="O259" s="316" t="s">
        <v>4064</v>
      </c>
      <c r="P259" s="406">
        <v>1.2E-2</v>
      </c>
      <c r="Q259" s="459" t="s">
        <v>4844</v>
      </c>
      <c r="R259" s="436"/>
      <c r="S259" s="309" t="str">
        <f t="shared" si="25"/>
        <v/>
      </c>
      <c r="T259" s="309" t="s">
        <v>163</v>
      </c>
      <c r="U259" s="309" t="s">
        <v>4075</v>
      </c>
      <c r="V259" s="309" t="s">
        <v>32</v>
      </c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356"/>
      <c r="AL259" s="356"/>
      <c r="AM259" s="356"/>
      <c r="AN259" s="356"/>
      <c r="AO259" s="356"/>
      <c r="AP259" s="356"/>
      <c r="AQ259" s="356"/>
      <c r="AR259" s="356"/>
      <c r="AS259" s="356"/>
      <c r="AT259" s="356"/>
      <c r="AU259" s="356"/>
      <c r="AV259" s="356"/>
      <c r="AW259" s="356"/>
      <c r="AX259" s="356"/>
      <c r="AY259" s="356"/>
      <c r="AZ259" s="356"/>
      <c r="BA259" s="356"/>
      <c r="BB259" s="356"/>
      <c r="BC259" s="356"/>
      <c r="BD259" s="356">
        <v>274745.21999999997</v>
      </c>
      <c r="BE259" s="356">
        <v>296731.17</v>
      </c>
      <c r="BF259" s="356">
        <v>322827.49</v>
      </c>
      <c r="BG259" s="356">
        <v>329216.1434</v>
      </c>
      <c r="BH259" s="356">
        <v>331282.84000000003</v>
      </c>
      <c r="BI259" s="356">
        <v>346859.17</v>
      </c>
      <c r="BJ259" s="356">
        <v>289272.67</v>
      </c>
      <c r="BK259" s="356">
        <v>0</v>
      </c>
      <c r="BL259" s="356">
        <v>0</v>
      </c>
      <c r="BM259" s="356">
        <v>0</v>
      </c>
      <c r="BN259" s="356">
        <v>0</v>
      </c>
      <c r="BO259" s="356">
        <v>0</v>
      </c>
      <c r="BP259" s="356">
        <v>0</v>
      </c>
      <c r="BQ259" s="356">
        <v>0</v>
      </c>
      <c r="BR259" s="356">
        <v>0</v>
      </c>
      <c r="BS259" s="115" t="s">
        <v>4057</v>
      </c>
      <c r="BT259" s="115"/>
    </row>
    <row r="260" spans="1:72" ht="15" customHeight="1">
      <c r="A260" s="127" t="s">
        <v>30</v>
      </c>
      <c r="B260" s="108" t="s">
        <v>1626</v>
      </c>
      <c r="C260" s="408" t="s">
        <v>1624</v>
      </c>
      <c r="D260" s="441">
        <v>8155858</v>
      </c>
      <c r="E260" s="310" t="s">
        <v>18</v>
      </c>
      <c r="F260" s="310" t="s">
        <v>42</v>
      </c>
      <c r="G260" s="310" t="s">
        <v>48</v>
      </c>
      <c r="H260" s="310" t="str">
        <f>IFERROR(VLOOKUP(G260,'Cadastro de assessores'!A:B,2,FALSE),"Não Cadastrado")</f>
        <v>18009</v>
      </c>
      <c r="I260" s="310"/>
      <c r="J260" s="26" t="s">
        <v>4046</v>
      </c>
      <c r="K260" s="445" t="s">
        <v>170</v>
      </c>
      <c r="L260" s="442">
        <v>44683</v>
      </c>
      <c r="M260" s="442">
        <v>44644</v>
      </c>
      <c r="N260" s="309"/>
      <c r="O260" s="309" t="s">
        <v>4061</v>
      </c>
      <c r="P260" s="406">
        <v>7.0000000000000001E-3</v>
      </c>
      <c r="Q260" s="439" t="s">
        <v>4845</v>
      </c>
      <c r="R260" s="436"/>
      <c r="S260" s="309" t="str">
        <f t="shared" si="25"/>
        <v>Não Qualificado</v>
      </c>
      <c r="T260" s="309" t="s">
        <v>163</v>
      </c>
      <c r="U260" s="309" t="s">
        <v>4437</v>
      </c>
      <c r="V260" s="309" t="s">
        <v>32</v>
      </c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356"/>
      <c r="AL260" s="356"/>
      <c r="AM260" s="356"/>
      <c r="AN260" s="356"/>
      <c r="AO260" s="356"/>
      <c r="AP260" s="356"/>
      <c r="AQ260" s="356"/>
      <c r="AR260" s="356"/>
      <c r="AS260" s="356"/>
      <c r="AT260" s="356"/>
      <c r="AU260" s="356"/>
      <c r="AV260" s="356"/>
      <c r="AW260" s="356"/>
      <c r="AX260" s="356"/>
      <c r="AY260" s="356"/>
      <c r="AZ260" s="356"/>
      <c r="BA260" s="356"/>
      <c r="BB260" s="356">
        <v>100305.97</v>
      </c>
      <c r="BC260" s="356">
        <v>575681.78</v>
      </c>
      <c r="BD260" s="356">
        <v>117863.58</v>
      </c>
      <c r="BE260" s="356">
        <v>440145.16</v>
      </c>
      <c r="BF260" s="356">
        <v>498148.46</v>
      </c>
      <c r="BG260" s="356">
        <v>585793.35840000003</v>
      </c>
      <c r="BH260" s="356">
        <v>655167.13</v>
      </c>
      <c r="BI260" s="356">
        <v>701179.91</v>
      </c>
      <c r="BJ260" s="356">
        <v>707938.38</v>
      </c>
      <c r="BK260" s="356">
        <v>714263.01</v>
      </c>
      <c r="BL260" s="356">
        <v>722786.98</v>
      </c>
      <c r="BM260" s="356">
        <v>729102.64</v>
      </c>
      <c r="BN260" s="356">
        <v>737520.66</v>
      </c>
      <c r="BO260" s="356">
        <v>0</v>
      </c>
      <c r="BP260" s="356">
        <v>0</v>
      </c>
      <c r="BQ260" s="356">
        <v>0</v>
      </c>
      <c r="BR260" s="356">
        <v>0</v>
      </c>
      <c r="BS260" s="115">
        <v>0</v>
      </c>
      <c r="BT260" s="115"/>
    </row>
    <row r="261" spans="1:72" ht="15.75" customHeight="1">
      <c r="A261" s="127" t="s">
        <v>30</v>
      </c>
      <c r="B261" s="108" t="s">
        <v>4846</v>
      </c>
      <c r="C261" s="127" t="s">
        <v>4847</v>
      </c>
      <c r="D261" s="309">
        <v>250289</v>
      </c>
      <c r="E261" s="309" t="s">
        <v>18</v>
      </c>
      <c r="F261" s="309" t="s">
        <v>32</v>
      </c>
      <c r="G261" s="309" t="s">
        <v>295</v>
      </c>
      <c r="H261" s="309" t="str">
        <f>IFERROR(VLOOKUP(G261,'Cadastro de assessores'!A:B,2,FALSE),"Não Cadastrado")</f>
        <v>18993</v>
      </c>
      <c r="I261" s="309"/>
      <c r="J261" s="26" t="s">
        <v>161</v>
      </c>
      <c r="K261" s="309" t="s">
        <v>4052</v>
      </c>
      <c r="L261" s="405">
        <v>43880</v>
      </c>
      <c r="M261" s="405">
        <v>43880</v>
      </c>
      <c r="N261" s="405">
        <v>44335</v>
      </c>
      <c r="O261" s="309" t="s">
        <v>4068</v>
      </c>
      <c r="P261" s="406">
        <v>0.01</v>
      </c>
      <c r="Q261" s="439" t="s">
        <v>4848</v>
      </c>
      <c r="R261" s="436"/>
      <c r="S261" s="309" t="str">
        <f t="shared" si="25"/>
        <v>Não Qualificado</v>
      </c>
      <c r="T261" s="309" t="s">
        <v>163</v>
      </c>
      <c r="U261" s="309" t="s">
        <v>4075</v>
      </c>
      <c r="V261" s="309" t="s">
        <v>32</v>
      </c>
      <c r="W261" s="437" t="s">
        <v>4056</v>
      </c>
      <c r="X261" s="437" t="s">
        <v>4056</v>
      </c>
      <c r="Y261" s="437" t="s">
        <v>4056</v>
      </c>
      <c r="Z261" s="437" t="s">
        <v>4849</v>
      </c>
      <c r="AA261" s="437" t="s">
        <v>4850</v>
      </c>
      <c r="AB261" s="437" t="s">
        <v>4851</v>
      </c>
      <c r="AC261" s="437" t="s">
        <v>4852</v>
      </c>
      <c r="AD261" s="437" t="s">
        <v>4853</v>
      </c>
      <c r="AE261" s="437" t="s">
        <v>4854</v>
      </c>
      <c r="AF261" s="437" t="s">
        <v>4855</v>
      </c>
      <c r="AG261" s="437" t="s">
        <v>4856</v>
      </c>
      <c r="AH261" s="437" t="s">
        <v>4857</v>
      </c>
      <c r="AI261" s="437" t="s">
        <v>4858</v>
      </c>
      <c r="AJ261" s="437" t="s">
        <v>4859</v>
      </c>
      <c r="AK261" s="356">
        <v>433999.74</v>
      </c>
      <c r="AL261" s="356">
        <v>237489.53</v>
      </c>
      <c r="AM261" s="356">
        <v>227626.27</v>
      </c>
      <c r="AN261" s="356">
        <v>221735.57</v>
      </c>
      <c r="AO261" s="356">
        <v>214170.7</v>
      </c>
      <c r="AP261" s="356">
        <v>4824.63</v>
      </c>
      <c r="AQ261" s="356">
        <v>4823.6499999999996</v>
      </c>
      <c r="AR261" s="356"/>
      <c r="AS261" s="356"/>
      <c r="AT261" s="356"/>
      <c r="AU261" s="356"/>
      <c r="AV261" s="356"/>
      <c r="AW261" s="356"/>
      <c r="AX261" s="356"/>
      <c r="AY261" s="356"/>
      <c r="AZ261" s="356"/>
      <c r="BA261" s="356">
        <v>0</v>
      </c>
      <c r="BB261" s="356">
        <v>0</v>
      </c>
      <c r="BC261" s="356">
        <v>117852.28</v>
      </c>
      <c r="BD261" s="356" t="s">
        <v>3167</v>
      </c>
      <c r="BE261" s="356" t="s">
        <v>3167</v>
      </c>
      <c r="BF261" s="356">
        <v>0</v>
      </c>
      <c r="BG261" s="356">
        <v>0</v>
      </c>
      <c r="BH261" s="356">
        <v>0</v>
      </c>
      <c r="BI261" s="356">
        <v>0</v>
      </c>
      <c r="BJ261" s="356">
        <v>0</v>
      </c>
      <c r="BK261" s="356">
        <v>0</v>
      </c>
      <c r="BL261" s="356">
        <v>0</v>
      </c>
      <c r="BM261" s="356">
        <v>0</v>
      </c>
      <c r="BN261" s="356">
        <v>0</v>
      </c>
      <c r="BO261" s="356">
        <v>0</v>
      </c>
      <c r="BP261" s="356">
        <v>0</v>
      </c>
      <c r="BQ261" s="356">
        <v>0</v>
      </c>
      <c r="BR261" s="356">
        <v>0</v>
      </c>
      <c r="BS261" s="115" t="s">
        <v>4057</v>
      </c>
      <c r="BT261" s="115"/>
    </row>
    <row r="262" spans="1:72" ht="15.75" customHeight="1">
      <c r="A262" s="127" t="s">
        <v>30</v>
      </c>
      <c r="B262" s="108" t="s">
        <v>4860</v>
      </c>
      <c r="C262" s="127" t="s">
        <v>4861</v>
      </c>
      <c r="D262" s="309">
        <v>4847801</v>
      </c>
      <c r="E262" s="310" t="s">
        <v>159</v>
      </c>
      <c r="F262" s="310" t="s">
        <v>32</v>
      </c>
      <c r="G262" s="310" t="s">
        <v>3887</v>
      </c>
      <c r="H262" s="310" t="str">
        <f>IFERROR(VLOOKUP(G262,'Cadastro de assessores'!A:B,2,FALSE),"Não Cadastrado")</f>
        <v>14574</v>
      </c>
      <c r="I262" s="310"/>
      <c r="J262" s="26" t="s">
        <v>4046</v>
      </c>
      <c r="K262" s="309" t="s">
        <v>170</v>
      </c>
      <c r="L262" s="434">
        <v>44236</v>
      </c>
      <c r="M262" s="434">
        <v>44236</v>
      </c>
      <c r="N262" s="309"/>
      <c r="O262" s="309" t="s">
        <v>4047</v>
      </c>
      <c r="P262" s="447">
        <v>0.02</v>
      </c>
      <c r="Q262" s="464"/>
      <c r="R262" s="436"/>
      <c r="S262" s="309" t="str">
        <f t="shared" si="25"/>
        <v>Não Qualificado</v>
      </c>
      <c r="T262" s="309" t="s">
        <v>163</v>
      </c>
      <c r="U262" s="309" t="s">
        <v>4188</v>
      </c>
      <c r="V262" s="309" t="s">
        <v>32</v>
      </c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356"/>
      <c r="AL262" s="356"/>
      <c r="AM262" s="356">
        <v>45734.2</v>
      </c>
      <c r="AN262" s="356">
        <v>45802.37</v>
      </c>
      <c r="AO262" s="356">
        <v>48042.62</v>
      </c>
      <c r="AP262" s="356">
        <v>48455.33</v>
      </c>
      <c r="AQ262" s="356">
        <v>48175.09</v>
      </c>
      <c r="AR262" s="356">
        <v>49633.7</v>
      </c>
      <c r="AS262" s="356">
        <v>49152.63</v>
      </c>
      <c r="AT262" s="356">
        <v>47647.85</v>
      </c>
      <c r="AU262" s="356">
        <v>47120.74</v>
      </c>
      <c r="AV262" s="356">
        <v>45616.4</v>
      </c>
      <c r="AW262" s="356">
        <v>43414.9</v>
      </c>
      <c r="AX262" s="356">
        <v>43207.91</v>
      </c>
      <c r="AY262" s="356">
        <v>43880.62</v>
      </c>
      <c r="AZ262" s="356">
        <v>45462.87</v>
      </c>
      <c r="BA262" s="356">
        <v>45996.9</v>
      </c>
      <c r="BB262" s="356">
        <v>47967.4</v>
      </c>
      <c r="BC262" s="356">
        <v>142559.01</v>
      </c>
      <c r="BD262" s="356">
        <v>181.02</v>
      </c>
      <c r="BE262" s="356">
        <v>129</v>
      </c>
      <c r="BF262" s="356">
        <v>129.02000000000001</v>
      </c>
      <c r="BG262" s="356">
        <v>163.91</v>
      </c>
      <c r="BH262" s="356">
        <v>163.91</v>
      </c>
      <c r="BI262" s="356">
        <v>163.91</v>
      </c>
      <c r="BJ262" s="356">
        <v>163.91</v>
      </c>
      <c r="BK262" s="356">
        <v>163.91</v>
      </c>
      <c r="BL262" s="356">
        <v>260.69</v>
      </c>
      <c r="BM262" s="356">
        <v>260.69</v>
      </c>
      <c r="BN262" s="356">
        <v>260.69</v>
      </c>
      <c r="BO262" s="356">
        <v>260.69</v>
      </c>
      <c r="BP262" s="356">
        <v>260.69</v>
      </c>
      <c r="BQ262" s="356">
        <v>260.69</v>
      </c>
      <c r="BR262" s="356">
        <v>260.69</v>
      </c>
      <c r="BS262" s="115">
        <v>0</v>
      </c>
      <c r="BT262" s="115"/>
    </row>
    <row r="263" spans="1:72" ht="15.75" customHeight="1">
      <c r="A263" s="127" t="s">
        <v>30</v>
      </c>
      <c r="B263" s="108" t="s">
        <v>4862</v>
      </c>
      <c r="C263" s="89" t="s">
        <v>4863</v>
      </c>
      <c r="D263" s="316">
        <v>6666003</v>
      </c>
      <c r="E263" s="310" t="s">
        <v>3158</v>
      </c>
      <c r="F263" s="310" t="s">
        <v>32</v>
      </c>
      <c r="G263" s="310" t="s">
        <v>3158</v>
      </c>
      <c r="H263" s="310" t="str">
        <f>IFERROR(VLOOKUP(G263,'Cadastro de assessores'!A:B,2,FALSE),"Não Cadastrado")</f>
        <v>18986</v>
      </c>
      <c r="I263" s="310"/>
      <c r="J263" s="26" t="s">
        <v>4046</v>
      </c>
      <c r="K263" s="309" t="s">
        <v>3378</v>
      </c>
      <c r="L263" s="478"/>
      <c r="M263" s="479" t="s">
        <v>4864</v>
      </c>
      <c r="N263" s="480"/>
      <c r="O263" s="310" t="s">
        <v>4865</v>
      </c>
      <c r="P263" s="447">
        <v>7.0000000000000001E-3</v>
      </c>
      <c r="Q263" s="440"/>
      <c r="R263" s="436"/>
      <c r="S263" s="309" t="str">
        <f t="shared" si="25"/>
        <v/>
      </c>
      <c r="T263" s="309" t="s">
        <v>163</v>
      </c>
      <c r="U263" s="89"/>
      <c r="V263" s="316" t="s">
        <v>3378</v>
      </c>
      <c r="W263" s="367"/>
      <c r="X263" s="481"/>
      <c r="Y263" s="481"/>
      <c r="Z263" s="481"/>
      <c r="AA263" s="367"/>
      <c r="AB263" s="367"/>
      <c r="AC263" s="482"/>
      <c r="AD263" s="481"/>
      <c r="AE263" s="481"/>
      <c r="AF263" s="481"/>
      <c r="AG263" s="367"/>
      <c r="AH263" s="367"/>
      <c r="AI263" s="482"/>
      <c r="AJ263" s="481"/>
      <c r="AK263" s="481"/>
      <c r="AL263" s="481"/>
      <c r="AM263" s="367"/>
      <c r="AN263" s="367"/>
      <c r="AO263" s="482"/>
      <c r="AP263" s="481"/>
      <c r="AQ263" s="481"/>
      <c r="AR263" s="481"/>
      <c r="AS263" s="367"/>
      <c r="AT263" s="481"/>
      <c r="AU263" s="481"/>
      <c r="AV263" s="481"/>
      <c r="AW263" s="481"/>
      <c r="AX263" s="481"/>
      <c r="AY263" s="356"/>
      <c r="AZ263" s="356"/>
      <c r="BA263" s="356">
        <v>0</v>
      </c>
      <c r="BB263" s="356">
        <v>0</v>
      </c>
      <c r="BC263" s="356"/>
      <c r="BD263" s="356" t="s">
        <v>3167</v>
      </c>
      <c r="BE263" s="356" t="s">
        <v>3167</v>
      </c>
      <c r="BF263" s="356">
        <v>0</v>
      </c>
      <c r="BG263" s="356">
        <v>0</v>
      </c>
      <c r="BH263" s="356">
        <v>0</v>
      </c>
      <c r="BI263" s="356">
        <v>0</v>
      </c>
      <c r="BJ263" s="356">
        <v>0</v>
      </c>
      <c r="BK263" s="356">
        <v>0</v>
      </c>
      <c r="BL263" s="356">
        <v>0</v>
      </c>
      <c r="BM263" s="356">
        <v>0</v>
      </c>
      <c r="BN263" s="356">
        <v>0</v>
      </c>
      <c r="BO263" s="356">
        <v>0</v>
      </c>
      <c r="BP263" s="356">
        <v>0</v>
      </c>
      <c r="BQ263" s="356">
        <v>0</v>
      </c>
      <c r="BR263" s="356">
        <v>0</v>
      </c>
      <c r="BS263" s="115" t="s">
        <v>4057</v>
      </c>
      <c r="BT263" s="115"/>
    </row>
    <row r="264" spans="1:72" ht="15.75" customHeight="1">
      <c r="A264" s="127" t="s">
        <v>30</v>
      </c>
      <c r="B264" s="108" t="s">
        <v>4866</v>
      </c>
      <c r="C264" s="408" t="s">
        <v>4867</v>
      </c>
      <c r="D264" s="316">
        <v>58954</v>
      </c>
      <c r="E264" s="310" t="s">
        <v>18</v>
      </c>
      <c r="F264" s="310" t="s">
        <v>42</v>
      </c>
      <c r="G264" s="310" t="s">
        <v>2233</v>
      </c>
      <c r="H264" s="310">
        <f>IFERROR(VLOOKUP(G264,'Cadastro de assessores'!A:B,2,FALSE),"Não Cadastrado")</f>
        <v>12350</v>
      </c>
      <c r="I264" s="310"/>
      <c r="J264" s="26" t="s">
        <v>170</v>
      </c>
      <c r="K264" s="309" t="s">
        <v>179</v>
      </c>
      <c r="L264" s="310" t="s">
        <v>3378</v>
      </c>
      <c r="M264" s="434">
        <v>44866</v>
      </c>
      <c r="N264" s="316"/>
      <c r="O264" s="316" t="s">
        <v>4061</v>
      </c>
      <c r="P264" s="406">
        <v>5.0000000000000001E-3</v>
      </c>
      <c r="Q264" s="176" t="s">
        <v>4868</v>
      </c>
      <c r="R264" s="436"/>
      <c r="S264" s="309"/>
      <c r="T264" s="309" t="s">
        <v>163</v>
      </c>
      <c r="U264" s="309" t="s">
        <v>4100</v>
      </c>
      <c r="V264" s="309" t="s">
        <v>42</v>
      </c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  <c r="BD264" s="356"/>
      <c r="BE264" s="356"/>
      <c r="BF264" s="356">
        <v>0</v>
      </c>
      <c r="BG264" s="356">
        <v>341347.55599999998</v>
      </c>
      <c r="BH264" s="356">
        <v>343067.54</v>
      </c>
      <c r="BI264" s="356">
        <v>345055.35</v>
      </c>
      <c r="BJ264" s="356">
        <v>329203.95</v>
      </c>
      <c r="BK264" s="356">
        <v>331397.67</v>
      </c>
      <c r="BL264" s="356">
        <v>333979.46000000002</v>
      </c>
      <c r="BM264" s="356">
        <v>335097.49</v>
      </c>
      <c r="BN264" s="356">
        <v>338167.55</v>
      </c>
      <c r="BO264" s="356">
        <v>363330.77</v>
      </c>
      <c r="BP264" s="356">
        <v>319752.31</v>
      </c>
      <c r="BQ264" s="356">
        <v>321713.28999999998</v>
      </c>
      <c r="BR264" s="356">
        <v>323943.53000000003</v>
      </c>
      <c r="BS264" s="115">
        <v>159271.18</v>
      </c>
      <c r="BT264" s="115"/>
    </row>
    <row r="265" spans="1:72" ht="15.75" customHeight="1">
      <c r="A265" s="127" t="s">
        <v>30</v>
      </c>
      <c r="B265" s="108" t="s">
        <v>4869</v>
      </c>
      <c r="C265" s="127" t="s">
        <v>4870</v>
      </c>
      <c r="D265" s="309">
        <v>4920389</v>
      </c>
      <c r="E265" s="309" t="s">
        <v>18</v>
      </c>
      <c r="F265" s="309" t="s">
        <v>32</v>
      </c>
      <c r="G265" s="309" t="s">
        <v>4051</v>
      </c>
      <c r="H265" s="309" t="str">
        <f>IFERROR(VLOOKUP(G265,'Cadastro de assessores'!A:B,2,FALSE),"Não Cadastrado")</f>
        <v>17679</v>
      </c>
      <c r="I265" s="309"/>
      <c r="J265" s="26" t="s">
        <v>161</v>
      </c>
      <c r="K265" s="309" t="s">
        <v>4052</v>
      </c>
      <c r="L265" s="405">
        <v>44263</v>
      </c>
      <c r="M265" s="405">
        <v>44263</v>
      </c>
      <c r="N265" s="409">
        <v>44456</v>
      </c>
      <c r="O265" s="316" t="s">
        <v>4101</v>
      </c>
      <c r="P265" s="406">
        <v>8.0000000000000002E-3</v>
      </c>
      <c r="Q265" s="439" t="s">
        <v>4054</v>
      </c>
      <c r="R265" s="436"/>
      <c r="S265" s="309" t="str">
        <f t="shared" ref="S265:S269" si="26">IF(BC265&lt;=0,"",IF(BC265&lt;=1000000,"Não Qualificado",IF(AND(BC265&gt;1000000,BC265&lt;=10000000),"Qualificado","Profissional")))</f>
        <v>Não Qualificado</v>
      </c>
      <c r="T265" s="309" t="s">
        <v>163</v>
      </c>
      <c r="U265" s="309" t="s">
        <v>4871</v>
      </c>
      <c r="V265" s="309" t="s">
        <v>1816</v>
      </c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356"/>
      <c r="AL265" s="356"/>
      <c r="AM265" s="356"/>
      <c r="AN265" s="356">
        <v>194389.88</v>
      </c>
      <c r="AO265" s="356">
        <v>197420.05</v>
      </c>
      <c r="AP265" s="356">
        <v>297479.58</v>
      </c>
      <c r="AQ265" s="356">
        <v>298955.34999999998</v>
      </c>
      <c r="AR265" s="356">
        <v>392220.84</v>
      </c>
      <c r="AS265" s="356">
        <v>486530.46</v>
      </c>
      <c r="AT265" s="356">
        <v>546861.28</v>
      </c>
      <c r="AU265" s="356">
        <v>530522.22</v>
      </c>
      <c r="AV265" s="356"/>
      <c r="AW265" s="356"/>
      <c r="AX265" s="356"/>
      <c r="AY265" s="356"/>
      <c r="AZ265" s="356"/>
      <c r="BA265" s="356">
        <v>0</v>
      </c>
      <c r="BB265" s="356">
        <v>0</v>
      </c>
      <c r="BC265" s="356">
        <v>264992.65999999997</v>
      </c>
      <c r="BD265" s="356" t="s">
        <v>3167</v>
      </c>
      <c r="BE265" s="356" t="s">
        <v>3167</v>
      </c>
      <c r="BF265" s="356">
        <v>0</v>
      </c>
      <c r="BG265" s="356">
        <v>0</v>
      </c>
      <c r="BH265" s="356">
        <v>0</v>
      </c>
      <c r="BI265" s="356">
        <v>0</v>
      </c>
      <c r="BJ265" s="356">
        <v>0</v>
      </c>
      <c r="BK265" s="356">
        <v>0</v>
      </c>
      <c r="BL265" s="356">
        <v>0</v>
      </c>
      <c r="BM265" s="356">
        <v>0</v>
      </c>
      <c r="BN265" s="356">
        <v>0</v>
      </c>
      <c r="BO265" s="356">
        <v>0</v>
      </c>
      <c r="BP265" s="356">
        <v>0</v>
      </c>
      <c r="BQ265" s="356">
        <v>0</v>
      </c>
      <c r="BR265" s="356">
        <v>0</v>
      </c>
      <c r="BS265" s="115" t="s">
        <v>4057</v>
      </c>
      <c r="BT265" s="115"/>
    </row>
    <row r="266" spans="1:72" ht="15.75" customHeight="1">
      <c r="A266" s="127" t="s">
        <v>30</v>
      </c>
      <c r="B266" s="108" t="s">
        <v>3496</v>
      </c>
      <c r="C266" s="127" t="s">
        <v>4872</v>
      </c>
      <c r="D266" s="309">
        <v>3518710</v>
      </c>
      <c r="E266" s="309" t="s">
        <v>3158</v>
      </c>
      <c r="F266" s="309" t="s">
        <v>32</v>
      </c>
      <c r="G266" s="309" t="s">
        <v>3158</v>
      </c>
      <c r="H266" s="309" t="str">
        <f>IFERROR(VLOOKUP(G266,'Cadastro de assessores'!A:B,2,FALSE),"Não Cadastrado")</f>
        <v>18986</v>
      </c>
      <c r="I266" s="309"/>
      <c r="J266" s="26" t="s">
        <v>161</v>
      </c>
      <c r="K266" s="309" t="s">
        <v>4052</v>
      </c>
      <c r="L266" s="405">
        <v>43717</v>
      </c>
      <c r="M266" s="405">
        <v>43717</v>
      </c>
      <c r="N266" s="405">
        <v>44705</v>
      </c>
      <c r="O266" s="309" t="s">
        <v>4447</v>
      </c>
      <c r="P266" s="406">
        <v>0.01</v>
      </c>
      <c r="Q266" s="176" t="s">
        <v>4873</v>
      </c>
      <c r="R266" s="436"/>
      <c r="S266" s="309" t="str">
        <f t="shared" si="26"/>
        <v>Não Qualificado</v>
      </c>
      <c r="T266" s="309" t="s">
        <v>163</v>
      </c>
      <c r="U266" s="309" t="s">
        <v>4055</v>
      </c>
      <c r="V266" s="309" t="s">
        <v>32</v>
      </c>
      <c r="W266" s="437" t="s">
        <v>4874</v>
      </c>
      <c r="X266" s="437"/>
      <c r="Y266" s="437" t="s">
        <v>4875</v>
      </c>
      <c r="Z266" s="437" t="s">
        <v>4876</v>
      </c>
      <c r="AA266" s="437" t="s">
        <v>4877</v>
      </c>
      <c r="AB266" s="437" t="s">
        <v>4878</v>
      </c>
      <c r="AC266" s="437" t="s">
        <v>4879</v>
      </c>
      <c r="AD266" s="437" t="s">
        <v>4880</v>
      </c>
      <c r="AE266" s="437" t="s">
        <v>4881</v>
      </c>
      <c r="AF266" s="437" t="s">
        <v>4882</v>
      </c>
      <c r="AG266" s="437" t="s">
        <v>4883</v>
      </c>
      <c r="AH266" s="437" t="s">
        <v>4884</v>
      </c>
      <c r="AI266" s="437" t="s">
        <v>4885</v>
      </c>
      <c r="AJ266" s="437" t="s">
        <v>4886</v>
      </c>
      <c r="AK266" s="356">
        <v>141556.48000000001</v>
      </c>
      <c r="AL266" s="356">
        <v>140414.97</v>
      </c>
      <c r="AM266" s="356">
        <v>137414.22</v>
      </c>
      <c r="AN266" s="356">
        <v>137210.63</v>
      </c>
      <c r="AO266" s="356">
        <v>139766.79999999999</v>
      </c>
      <c r="AP266" s="356">
        <v>140282.1</v>
      </c>
      <c r="AQ266" s="356">
        <v>140003.78</v>
      </c>
      <c r="AR266" s="356">
        <v>485.69</v>
      </c>
      <c r="AS266" s="356">
        <v>508.53</v>
      </c>
      <c r="AT266" s="356">
        <v>508.09</v>
      </c>
      <c r="AU266" s="356">
        <v>508.09</v>
      </c>
      <c r="AV266" s="356">
        <v>300.73</v>
      </c>
      <c r="AW266" s="356">
        <v>507.27</v>
      </c>
      <c r="AX266" s="356">
        <v>506.87</v>
      </c>
      <c r="AY266" s="356">
        <v>124.19</v>
      </c>
      <c r="AZ266" s="356">
        <v>124.19</v>
      </c>
      <c r="BA266" s="356">
        <v>124.19</v>
      </c>
      <c r="BB266" s="356">
        <v>124.19</v>
      </c>
      <c r="BC266" s="356">
        <v>91972.77</v>
      </c>
      <c r="BD266" s="356" t="s">
        <v>3167</v>
      </c>
      <c r="BE266" s="356" t="s">
        <v>3167</v>
      </c>
      <c r="BF266" s="356">
        <v>0</v>
      </c>
      <c r="BG266" s="356">
        <v>0</v>
      </c>
      <c r="BH266" s="356">
        <v>0</v>
      </c>
      <c r="BI266" s="356">
        <v>0</v>
      </c>
      <c r="BJ266" s="356">
        <v>0</v>
      </c>
      <c r="BK266" s="356">
        <v>0</v>
      </c>
      <c r="BL266" s="356">
        <v>0</v>
      </c>
      <c r="BM266" s="356">
        <v>0</v>
      </c>
      <c r="BN266" s="356">
        <v>0</v>
      </c>
      <c r="BO266" s="356">
        <v>0</v>
      </c>
      <c r="BP266" s="356">
        <v>0</v>
      </c>
      <c r="BQ266" s="356">
        <v>0</v>
      </c>
      <c r="BR266" s="356">
        <v>0</v>
      </c>
      <c r="BS266" s="115" t="s">
        <v>4057</v>
      </c>
      <c r="BT266" s="115"/>
    </row>
    <row r="267" spans="1:72" ht="15.75" customHeight="1">
      <c r="A267" s="127" t="s">
        <v>30</v>
      </c>
      <c r="B267" s="108" t="s">
        <v>4887</v>
      </c>
      <c r="C267" s="127" t="s">
        <v>4888</v>
      </c>
      <c r="D267" s="309">
        <v>2746879</v>
      </c>
      <c r="E267" s="310" t="s">
        <v>159</v>
      </c>
      <c r="F267" s="310" t="s">
        <v>32</v>
      </c>
      <c r="G267" s="310" t="s">
        <v>4363</v>
      </c>
      <c r="H267" s="310" t="str">
        <f>IFERROR(VLOOKUP(G267,'Cadastro de assessores'!A:B,2,FALSE),"Não Cadastrado")</f>
        <v>19157</v>
      </c>
      <c r="I267" s="310"/>
      <c r="J267" s="26" t="s">
        <v>4046</v>
      </c>
      <c r="K267" s="310" t="s">
        <v>170</v>
      </c>
      <c r="L267" s="434">
        <v>44218</v>
      </c>
      <c r="M267" s="434">
        <v>44249</v>
      </c>
      <c r="N267" s="309"/>
      <c r="O267" s="309" t="s">
        <v>4068</v>
      </c>
      <c r="P267" s="406">
        <v>2.5000000000000001E-2</v>
      </c>
      <c r="Q267" s="439"/>
      <c r="R267" s="436"/>
      <c r="S267" s="309" t="str">
        <f t="shared" si="26"/>
        <v/>
      </c>
      <c r="T267" s="309" t="s">
        <v>163</v>
      </c>
      <c r="U267" s="309" t="s">
        <v>4188</v>
      </c>
      <c r="V267" s="309" t="s">
        <v>32</v>
      </c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356"/>
      <c r="AL267" s="356"/>
      <c r="AM267" s="356">
        <v>194059.41</v>
      </c>
      <c r="AN267" s="356">
        <v>192367.38</v>
      </c>
      <c r="AO267" s="356">
        <v>200235.45</v>
      </c>
      <c r="AP267" s="356">
        <v>204842.85</v>
      </c>
      <c r="AQ267" s="356">
        <v>202745.1</v>
      </c>
      <c r="AR267" s="356">
        <v>214690.35</v>
      </c>
      <c r="AS267" s="356">
        <v>219243.11</v>
      </c>
      <c r="AT267" s="356">
        <v>207559.63</v>
      </c>
      <c r="AU267" s="356">
        <v>202478.02</v>
      </c>
      <c r="AV267" s="356">
        <v>183570.34</v>
      </c>
      <c r="AW267" s="356">
        <v>175613.97</v>
      </c>
      <c r="AX267" s="356">
        <v>173446.95</v>
      </c>
      <c r="AY267" s="356">
        <v>177384.12</v>
      </c>
      <c r="AZ267" s="356">
        <v>189647.14</v>
      </c>
      <c r="BA267" s="356">
        <v>191065.83</v>
      </c>
      <c r="BB267" s="356">
        <v>204244.13</v>
      </c>
      <c r="BC267" s="356"/>
      <c r="BD267" s="356">
        <v>185838.47</v>
      </c>
      <c r="BE267" s="356">
        <v>1042.19</v>
      </c>
      <c r="BF267" s="356">
        <v>499.36</v>
      </c>
      <c r="BG267" s="356">
        <v>257.07</v>
      </c>
      <c r="BH267" s="356">
        <v>257.07</v>
      </c>
      <c r="BI267" s="356">
        <v>257.07</v>
      </c>
      <c r="BJ267" s="356">
        <v>257.07</v>
      </c>
      <c r="BK267" s="356">
        <v>257.07</v>
      </c>
      <c r="BL267" s="356">
        <v>940.22</v>
      </c>
      <c r="BM267" s="356">
        <v>940.23</v>
      </c>
      <c r="BN267" s="356">
        <v>940.99</v>
      </c>
      <c r="BO267" s="356">
        <v>41.9</v>
      </c>
      <c r="BP267" s="356">
        <v>42.85</v>
      </c>
      <c r="BQ267" s="356">
        <v>46.77</v>
      </c>
      <c r="BR267" s="356">
        <v>45.09</v>
      </c>
      <c r="BS267" s="115" t="s">
        <v>4057</v>
      </c>
      <c r="BT267" s="115"/>
    </row>
    <row r="268" spans="1:72" ht="15.75" customHeight="1">
      <c r="A268" s="127" t="s">
        <v>30</v>
      </c>
      <c r="B268" s="108" t="s">
        <v>4889</v>
      </c>
      <c r="C268" s="408" t="s">
        <v>4890</v>
      </c>
      <c r="D268" s="441">
        <v>8392629</v>
      </c>
      <c r="E268" s="310" t="s">
        <v>18</v>
      </c>
      <c r="F268" s="310" t="s">
        <v>32</v>
      </c>
      <c r="G268" s="310" t="s">
        <v>1034</v>
      </c>
      <c r="H268" s="310">
        <f>IFERROR(VLOOKUP(G268,'Cadastro de assessores'!A:B,2,FALSE),"Não Cadastrado")</f>
        <v>12342</v>
      </c>
      <c r="I268" s="310"/>
      <c r="J268" s="26" t="s">
        <v>4046</v>
      </c>
      <c r="K268" s="310" t="s">
        <v>170</v>
      </c>
      <c r="L268" s="434">
        <v>44662</v>
      </c>
      <c r="M268" s="434">
        <v>44670</v>
      </c>
      <c r="N268" s="316"/>
      <c r="O268" s="316" t="s">
        <v>4061</v>
      </c>
      <c r="P268" s="406">
        <v>7.0000000000000001E-3</v>
      </c>
      <c r="Q268" s="176"/>
      <c r="R268" s="436"/>
      <c r="S268" s="309" t="str">
        <f t="shared" si="26"/>
        <v>Não Qualificado</v>
      </c>
      <c r="T268" s="309" t="s">
        <v>163</v>
      </c>
      <c r="U268" s="309" t="s">
        <v>4891</v>
      </c>
      <c r="V268" s="309" t="s">
        <v>4892</v>
      </c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  <c r="AG268" s="367"/>
      <c r="AH268" s="437"/>
      <c r="AI268" s="437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67"/>
      <c r="AY268" s="367"/>
      <c r="AZ268" s="437"/>
      <c r="BA268" s="437"/>
      <c r="BB268" s="437"/>
      <c r="BC268" s="437">
        <v>509389.84</v>
      </c>
      <c r="BD268" s="356">
        <v>455359.81</v>
      </c>
      <c r="BE268" s="356">
        <v>490445.16</v>
      </c>
      <c r="BF268" s="356">
        <v>504637.56</v>
      </c>
      <c r="BG268" s="356">
        <v>507087.29019999999</v>
      </c>
      <c r="BH268" s="356">
        <v>510217.5</v>
      </c>
      <c r="BI268" s="356">
        <v>514147.22</v>
      </c>
      <c r="BJ268" s="356">
        <v>519121.9</v>
      </c>
      <c r="BK268" s="356">
        <v>523653.51</v>
      </c>
      <c r="BL268" s="356">
        <v>529079.07999999996</v>
      </c>
      <c r="BM268" s="356">
        <v>533179.57999999996</v>
      </c>
      <c r="BN268" s="356">
        <v>619889.06000000006</v>
      </c>
      <c r="BO268" s="356">
        <v>623589.27</v>
      </c>
      <c r="BP268" s="356">
        <v>628239.97</v>
      </c>
      <c r="BQ268" s="356">
        <v>712200.02</v>
      </c>
      <c r="BR268" s="356">
        <v>717003.78</v>
      </c>
      <c r="BS268" s="115" t="s">
        <v>4057</v>
      </c>
      <c r="BT268" s="115"/>
    </row>
    <row r="269" spans="1:72" ht="15.75" customHeight="1">
      <c r="A269" s="127" t="s">
        <v>30</v>
      </c>
      <c r="B269" s="108" t="s">
        <v>1660</v>
      </c>
      <c r="C269" s="127" t="s">
        <v>4893</v>
      </c>
      <c r="D269" s="309">
        <v>3848682</v>
      </c>
      <c r="E269" s="310" t="s">
        <v>18</v>
      </c>
      <c r="F269" s="310" t="s">
        <v>32</v>
      </c>
      <c r="G269" s="310" t="s">
        <v>255</v>
      </c>
      <c r="H269" s="310">
        <f>IFERROR(VLOOKUP(G269,'Cadastro de assessores'!A:B,2,FALSE),"Não Cadastrado")</f>
        <v>12344</v>
      </c>
      <c r="I269" s="310"/>
      <c r="J269" s="26" t="s">
        <v>4046</v>
      </c>
      <c r="K269" s="310" t="s">
        <v>170</v>
      </c>
      <c r="L269" s="434">
        <v>44586</v>
      </c>
      <c r="M269" s="434">
        <v>44586</v>
      </c>
      <c r="N269" s="324"/>
      <c r="O269" s="316" t="s">
        <v>4061</v>
      </c>
      <c r="P269" s="406">
        <v>7.0000000000000001E-3</v>
      </c>
      <c r="Q269" s="176" t="s">
        <v>4894</v>
      </c>
      <c r="R269" s="436"/>
      <c r="S269" s="309" t="str">
        <f t="shared" si="26"/>
        <v/>
      </c>
      <c r="T269" s="309" t="s">
        <v>163</v>
      </c>
      <c r="U269" s="309" t="s">
        <v>4075</v>
      </c>
      <c r="V269" s="309" t="s">
        <v>32</v>
      </c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  <c r="AG269" s="367"/>
      <c r="AH269" s="437"/>
      <c r="AI269" s="437"/>
      <c r="AJ269" s="356"/>
      <c r="AK269" s="356"/>
      <c r="AL269" s="356"/>
      <c r="AM269" s="356"/>
      <c r="AN269" s="356"/>
      <c r="AO269" s="356"/>
      <c r="AP269" s="356"/>
      <c r="AQ269" s="356"/>
      <c r="AR269" s="356"/>
      <c r="AS269" s="356"/>
      <c r="AT269" s="356"/>
      <c r="AU269" s="356"/>
      <c r="AV269" s="356"/>
      <c r="AW269" s="356"/>
      <c r="AX269" s="367"/>
      <c r="AY269" s="367"/>
      <c r="AZ269" s="437"/>
      <c r="BA269" s="437">
        <v>423023.2</v>
      </c>
      <c r="BB269" s="437">
        <v>736913.14</v>
      </c>
      <c r="BC269" s="437"/>
      <c r="BD269" s="356">
        <v>1323656.75</v>
      </c>
      <c r="BE269" s="356">
        <v>1309995.49</v>
      </c>
      <c r="BF269" s="356">
        <v>1332952.43</v>
      </c>
      <c r="BG269" s="356">
        <v>1343771.196</v>
      </c>
      <c r="BH269" s="356">
        <v>1335848.06</v>
      </c>
      <c r="BI269" s="356">
        <v>2080314.25</v>
      </c>
      <c r="BJ269" s="356">
        <v>2094409.57</v>
      </c>
      <c r="BK269" s="356">
        <v>1979374.85</v>
      </c>
      <c r="BL269" s="356">
        <v>2004960.27</v>
      </c>
      <c r="BM269" s="356">
        <v>1005076.66</v>
      </c>
      <c r="BN269" s="356">
        <v>27695.439999999999</v>
      </c>
      <c r="BO269" s="356">
        <v>27552</v>
      </c>
      <c r="BP269" s="356">
        <v>27990</v>
      </c>
      <c r="BQ269" s="356">
        <v>28161.98</v>
      </c>
      <c r="BR269" s="356">
        <v>28161.98</v>
      </c>
      <c r="BS269" s="115">
        <v>0</v>
      </c>
      <c r="BT269" s="115"/>
    </row>
    <row r="270" spans="1:72" ht="15.75" customHeight="1">
      <c r="A270" s="127" t="s">
        <v>30</v>
      </c>
      <c r="B270" s="108" t="s">
        <v>1660</v>
      </c>
      <c r="C270" s="127" t="s">
        <v>4893</v>
      </c>
      <c r="D270" s="316">
        <v>7975707</v>
      </c>
      <c r="E270" s="310" t="s">
        <v>18</v>
      </c>
      <c r="F270" s="310" t="s">
        <v>32</v>
      </c>
      <c r="G270" s="310" t="s">
        <v>255</v>
      </c>
      <c r="H270" s="310">
        <f>IFERROR(VLOOKUP(G270,'Cadastro de assessores'!A:B,2,FALSE),"Não Cadastrado")</f>
        <v>12344</v>
      </c>
      <c r="I270" s="310"/>
      <c r="J270" s="26" t="s">
        <v>170</v>
      </c>
      <c r="K270" s="310"/>
      <c r="L270" s="434"/>
      <c r="M270" s="434"/>
      <c r="N270" s="476"/>
      <c r="O270" s="309" t="s">
        <v>4068</v>
      </c>
      <c r="P270" s="406">
        <v>2.5000000000000001E-2</v>
      </c>
      <c r="Q270" s="176"/>
      <c r="R270" s="436"/>
      <c r="S270" s="309"/>
      <c r="T270" s="309"/>
      <c r="U270" s="309"/>
      <c r="V270" s="309" t="s">
        <v>1816</v>
      </c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356"/>
      <c r="AL270" s="356"/>
      <c r="AM270" s="356"/>
      <c r="AN270" s="356"/>
      <c r="AO270" s="356"/>
      <c r="AP270" s="356"/>
      <c r="AQ270" s="356"/>
      <c r="AR270" s="356"/>
      <c r="AS270" s="356"/>
      <c r="AT270" s="356"/>
      <c r="AU270" s="356"/>
      <c r="AV270" s="356"/>
      <c r="AW270" s="356"/>
      <c r="AX270" s="356"/>
      <c r="AY270" s="356"/>
      <c r="AZ270" s="356"/>
      <c r="BA270" s="356"/>
      <c r="BB270" s="356"/>
      <c r="BC270" s="356"/>
      <c r="BD270" s="356"/>
      <c r="BE270" s="356"/>
      <c r="BF270" s="356"/>
      <c r="BG270" s="356"/>
      <c r="BH270" s="356"/>
      <c r="BI270" s="356">
        <v>33327.01</v>
      </c>
      <c r="BJ270" s="356">
        <v>37978.97</v>
      </c>
      <c r="BK270" s="356">
        <v>37582.49</v>
      </c>
      <c r="BL270" s="356">
        <v>38230.21</v>
      </c>
      <c r="BM270" s="356">
        <v>36658.559999999998</v>
      </c>
      <c r="BN270" s="356">
        <v>35716.629999999997</v>
      </c>
      <c r="BO270" s="356">
        <v>35906.660000000003</v>
      </c>
      <c r="BP270" s="356">
        <v>36279.06</v>
      </c>
      <c r="BQ270" s="356">
        <v>21787.759999999998</v>
      </c>
      <c r="BR270" s="356">
        <v>22495.22</v>
      </c>
      <c r="BS270" s="115">
        <v>2897.96</v>
      </c>
      <c r="BT270" s="115"/>
    </row>
    <row r="271" spans="1:72" ht="15.75" customHeight="1">
      <c r="A271" s="127" t="s">
        <v>30</v>
      </c>
      <c r="B271" s="108" t="s">
        <v>1660</v>
      </c>
      <c r="C271" s="127" t="s">
        <v>4893</v>
      </c>
      <c r="D271" s="309">
        <v>4652696</v>
      </c>
      <c r="E271" s="310" t="s">
        <v>18</v>
      </c>
      <c r="F271" s="310" t="s">
        <v>32</v>
      </c>
      <c r="G271" s="310" t="s">
        <v>255</v>
      </c>
      <c r="H271" s="310">
        <f>IFERROR(VLOOKUP(G271,'Cadastro de assessores'!A:B,2,FALSE),"Não Cadastrado")</f>
        <v>12344</v>
      </c>
      <c r="I271" s="310"/>
      <c r="J271" s="26" t="s">
        <v>170</v>
      </c>
      <c r="K271" s="310" t="s">
        <v>170</v>
      </c>
      <c r="L271" s="434">
        <v>44188</v>
      </c>
      <c r="M271" s="434">
        <v>44194</v>
      </c>
      <c r="N271" s="476"/>
      <c r="O271" s="309" t="s">
        <v>4409</v>
      </c>
      <c r="P271" s="406">
        <v>0.01</v>
      </c>
      <c r="Q271" s="176" t="s">
        <v>4895</v>
      </c>
      <c r="R271" s="436"/>
      <c r="S271" s="309" t="str">
        <f t="shared" ref="S271:S272" si="27">IF(BC271&lt;=0,"",IF(BC271&lt;=1000000,"Não Qualificado",IF(AND(BC271&gt;1000000,BC271&lt;=10000000),"Qualificado","Profissional")))</f>
        <v/>
      </c>
      <c r="T271" s="309" t="s">
        <v>163</v>
      </c>
      <c r="U271" s="309" t="s">
        <v>4075</v>
      </c>
      <c r="V271" s="309" t="s">
        <v>32</v>
      </c>
      <c r="W271" s="437" t="s">
        <v>4056</v>
      </c>
      <c r="X271" s="437" t="s">
        <v>4056</v>
      </c>
      <c r="Y271" s="437" t="s">
        <v>4056</v>
      </c>
      <c r="Z271" s="437" t="s">
        <v>4056</v>
      </c>
      <c r="AA271" s="437" t="s">
        <v>4056</v>
      </c>
      <c r="AB271" s="437" t="s">
        <v>4056</v>
      </c>
      <c r="AC271" s="437" t="s">
        <v>4056</v>
      </c>
      <c r="AD271" s="437" t="s">
        <v>4056</v>
      </c>
      <c r="AE271" s="437" t="s">
        <v>4056</v>
      </c>
      <c r="AF271" s="437" t="s">
        <v>4056</v>
      </c>
      <c r="AG271" s="437" t="s">
        <v>4056</v>
      </c>
      <c r="AH271" s="437" t="s">
        <v>4056</v>
      </c>
      <c r="AI271" s="437" t="s">
        <v>4056</v>
      </c>
      <c r="AJ271" s="437" t="s">
        <v>4056</v>
      </c>
      <c r="AK271" s="356">
        <v>239578.87</v>
      </c>
      <c r="AL271" s="356">
        <v>238262.91</v>
      </c>
      <c r="AM271" s="356">
        <v>234810.92</v>
      </c>
      <c r="AN271" s="356">
        <v>234680.86</v>
      </c>
      <c r="AO271" s="356">
        <v>238069.06</v>
      </c>
      <c r="AP271" s="356">
        <v>238844.79999999999</v>
      </c>
      <c r="AQ271" s="356">
        <v>238395.1</v>
      </c>
      <c r="AR271" s="356">
        <v>241206.1</v>
      </c>
      <c r="AS271" s="356">
        <v>240757.59</v>
      </c>
      <c r="AT271" s="356">
        <v>238948.77</v>
      </c>
      <c r="AU271" s="356">
        <v>238776.43</v>
      </c>
      <c r="AV271" s="356">
        <v>236949.11</v>
      </c>
      <c r="AW271" s="356">
        <v>231351.09</v>
      </c>
      <c r="AX271" s="356">
        <v>233136.44</v>
      </c>
      <c r="AY271" s="356">
        <v>235997.43</v>
      </c>
      <c r="AZ271" s="356">
        <v>307441.78999999998</v>
      </c>
      <c r="BA271" s="356">
        <v>886901</v>
      </c>
      <c r="BB271" s="356">
        <v>891284.59</v>
      </c>
      <c r="BC271" s="356"/>
      <c r="BD271" s="356">
        <v>848009.19</v>
      </c>
      <c r="BE271" s="356">
        <v>858686.85</v>
      </c>
      <c r="BF271" s="356">
        <v>866647.3</v>
      </c>
      <c r="BG271" s="356">
        <v>872455.40449999995</v>
      </c>
      <c r="BH271" s="356">
        <v>853621.81</v>
      </c>
      <c r="BI271" s="356">
        <v>98819.3</v>
      </c>
      <c r="BJ271" s="356">
        <v>96303.98</v>
      </c>
      <c r="BK271" s="356">
        <v>96533.93</v>
      </c>
      <c r="BL271" s="356">
        <v>87049.84</v>
      </c>
      <c r="BM271" s="356">
        <v>87432.01</v>
      </c>
      <c r="BN271" s="356">
        <v>52447.32</v>
      </c>
      <c r="BO271" s="356">
        <v>53228.160000000003</v>
      </c>
      <c r="BP271" s="356">
        <v>52949.34</v>
      </c>
      <c r="BQ271" s="356">
        <v>49608.959999999999</v>
      </c>
      <c r="BR271" s="356">
        <v>49127.68</v>
      </c>
      <c r="BS271" s="115">
        <v>46779.89</v>
      </c>
      <c r="BT271" s="115"/>
    </row>
    <row r="272" spans="1:72" ht="15.75" customHeight="1">
      <c r="A272" s="127" t="s">
        <v>30</v>
      </c>
      <c r="B272" s="108" t="s">
        <v>4896</v>
      </c>
      <c r="C272" s="408" t="s">
        <v>4897</v>
      </c>
      <c r="D272" s="316">
        <v>8514028</v>
      </c>
      <c r="E272" s="310" t="s">
        <v>18</v>
      </c>
      <c r="F272" s="310" t="s">
        <v>42</v>
      </c>
      <c r="G272" s="316" t="s">
        <v>4898</v>
      </c>
      <c r="H272" s="310">
        <f>IFERROR(VLOOKUP(G272,'Cadastro de assessores'!A:B,2,FALSE),"Não Cadastrado")</f>
        <v>12358</v>
      </c>
      <c r="I272" s="310"/>
      <c r="J272" s="26" t="s">
        <v>161</v>
      </c>
      <c r="K272" s="310" t="s">
        <v>170</v>
      </c>
      <c r="L272" s="434">
        <v>44690</v>
      </c>
      <c r="M272" s="434">
        <v>44693</v>
      </c>
      <c r="N272" s="438">
        <v>44914</v>
      </c>
      <c r="O272" s="309" t="s">
        <v>4101</v>
      </c>
      <c r="P272" s="406">
        <v>8.0000000000000002E-3</v>
      </c>
      <c r="Q272" s="439"/>
      <c r="R272" s="436"/>
      <c r="S272" s="309" t="str">
        <f t="shared" si="27"/>
        <v>Não Qualificado</v>
      </c>
      <c r="T272" s="309" t="s">
        <v>163</v>
      </c>
      <c r="U272" s="309" t="s">
        <v>4091</v>
      </c>
      <c r="V272" s="309" t="s">
        <v>32</v>
      </c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356"/>
      <c r="AL272" s="356"/>
      <c r="AM272" s="356"/>
      <c r="AN272" s="356"/>
      <c r="AO272" s="356"/>
      <c r="AP272" s="356"/>
      <c r="AQ272" s="356"/>
      <c r="AR272" s="356"/>
      <c r="AS272" s="356"/>
      <c r="AT272" s="356"/>
      <c r="AU272" s="356"/>
      <c r="AV272" s="356"/>
      <c r="AW272" s="356"/>
      <c r="AX272" s="356"/>
      <c r="AY272" s="356"/>
      <c r="AZ272" s="356"/>
      <c r="BA272" s="356"/>
      <c r="BB272" s="356"/>
      <c r="BC272" s="356">
        <v>96313.57</v>
      </c>
      <c r="BD272" s="356">
        <v>527755.9</v>
      </c>
      <c r="BE272" s="356">
        <v>527460.96</v>
      </c>
      <c r="BF272" s="356">
        <v>533652.18000000005</v>
      </c>
      <c r="BG272" s="356">
        <v>548840.23</v>
      </c>
      <c r="BH272" s="356">
        <v>548153.5</v>
      </c>
      <c r="BI272" s="356">
        <v>553902.69999999995</v>
      </c>
      <c r="BJ272" s="356">
        <v>536986.89</v>
      </c>
      <c r="BK272" s="356">
        <v>0</v>
      </c>
      <c r="BL272" s="356">
        <v>0</v>
      </c>
      <c r="BM272" s="356">
        <v>0</v>
      </c>
      <c r="BN272" s="356">
        <v>0</v>
      </c>
      <c r="BO272" s="356">
        <v>0</v>
      </c>
      <c r="BP272" s="356">
        <v>0</v>
      </c>
      <c r="BQ272" s="356">
        <v>0</v>
      </c>
      <c r="BR272" s="356">
        <v>0</v>
      </c>
      <c r="BS272" s="115" t="s">
        <v>4057</v>
      </c>
      <c r="BT272" s="115"/>
    </row>
    <row r="273" spans="1:72" ht="15.75" customHeight="1">
      <c r="A273" s="127" t="s">
        <v>30</v>
      </c>
      <c r="B273" s="108" t="s">
        <v>1708</v>
      </c>
      <c r="C273" s="127" t="s">
        <v>1706</v>
      </c>
      <c r="D273" s="309">
        <v>2358079</v>
      </c>
      <c r="E273" s="310" t="s">
        <v>18</v>
      </c>
      <c r="F273" s="310" t="s">
        <v>42</v>
      </c>
      <c r="G273" s="310" t="s">
        <v>4242</v>
      </c>
      <c r="H273" s="310">
        <f>IFERROR(VLOOKUP(G273,'Cadastro de assessores'!A:B,2,FALSE),"Não Cadastrado")</f>
        <v>12351</v>
      </c>
      <c r="I273" s="310"/>
      <c r="J273" s="26" t="s">
        <v>4046</v>
      </c>
      <c r="K273" s="310" t="s">
        <v>170</v>
      </c>
      <c r="L273" s="434">
        <v>44733</v>
      </c>
      <c r="M273" s="434">
        <v>44733</v>
      </c>
      <c r="N273" s="309"/>
      <c r="O273" s="309" t="s">
        <v>4064</v>
      </c>
      <c r="P273" s="406">
        <v>1.2E-2</v>
      </c>
      <c r="Q273" s="459" t="s">
        <v>4899</v>
      </c>
      <c r="R273" s="436"/>
      <c r="S273" s="309"/>
      <c r="T273" s="309" t="s">
        <v>163</v>
      </c>
      <c r="U273" s="323" t="s">
        <v>4308</v>
      </c>
      <c r="V273" s="309" t="s">
        <v>970</v>
      </c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356"/>
      <c r="AL273" s="356"/>
      <c r="AM273" s="356"/>
      <c r="AN273" s="356"/>
      <c r="AO273" s="356"/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56"/>
      <c r="BC273" s="356"/>
      <c r="BD273" s="356"/>
      <c r="BE273" s="356">
        <v>310778.78999999998</v>
      </c>
      <c r="BF273" s="356">
        <v>325194.67</v>
      </c>
      <c r="BG273" s="356">
        <v>321713.39970000001</v>
      </c>
      <c r="BH273" s="356">
        <v>324036.55</v>
      </c>
      <c r="BI273" s="356">
        <v>318740.96000000002</v>
      </c>
      <c r="BJ273" s="356">
        <v>319926.98</v>
      </c>
      <c r="BK273" s="356">
        <v>322823.23</v>
      </c>
      <c r="BL273" s="356">
        <v>300.14999999999998</v>
      </c>
      <c r="BM273" s="356">
        <v>97.38</v>
      </c>
      <c r="BN273" s="356">
        <v>0</v>
      </c>
      <c r="BO273" s="356">
        <v>0</v>
      </c>
      <c r="BP273" s="356">
        <v>0</v>
      </c>
      <c r="BQ273" s="356">
        <v>0</v>
      </c>
      <c r="BR273" s="356">
        <v>0</v>
      </c>
      <c r="BS273" s="115">
        <v>0</v>
      </c>
      <c r="BT273" s="115"/>
    </row>
    <row r="274" spans="1:72" ht="15.75" customHeight="1">
      <c r="A274" s="127" t="s">
        <v>30</v>
      </c>
      <c r="B274" s="108" t="s">
        <v>4900</v>
      </c>
      <c r="C274" s="127" t="s">
        <v>4901</v>
      </c>
      <c r="D274" s="309">
        <v>2864258</v>
      </c>
      <c r="E274" s="309" t="s">
        <v>3158</v>
      </c>
      <c r="F274" s="309" t="s">
        <v>32</v>
      </c>
      <c r="G274" s="309" t="s">
        <v>3158</v>
      </c>
      <c r="H274" s="309" t="str">
        <f>IFERROR(VLOOKUP(G274,'Cadastro de assessores'!A:B,2,FALSE),"Não Cadastrado")</f>
        <v>18986</v>
      </c>
      <c r="I274" s="309"/>
      <c r="J274" s="26" t="s">
        <v>161</v>
      </c>
      <c r="K274" s="309" t="s">
        <v>4052</v>
      </c>
      <c r="L274" s="405">
        <v>44070</v>
      </c>
      <c r="M274" s="405">
        <v>44070</v>
      </c>
      <c r="N274" s="309"/>
      <c r="O274" s="309" t="s">
        <v>4047</v>
      </c>
      <c r="P274" s="406">
        <v>0.02</v>
      </c>
      <c r="Q274" s="459" t="s">
        <v>4902</v>
      </c>
      <c r="R274" s="436"/>
      <c r="S274" s="309" t="str">
        <f t="shared" ref="S274:S283" si="28">IF(BC274&lt;=0,"",IF(BC274&lt;=1000000,"Não Qualificado",IF(AND(BC274&gt;1000000,BC274&lt;=10000000),"Qualificado","Profissional")))</f>
        <v>Não Qualificado</v>
      </c>
      <c r="T274" s="309" t="s">
        <v>163</v>
      </c>
      <c r="U274" s="323" t="s">
        <v>4188</v>
      </c>
      <c r="V274" s="309" t="s">
        <v>32</v>
      </c>
      <c r="W274" s="437" t="s">
        <v>4056</v>
      </c>
      <c r="X274" s="437" t="s">
        <v>4056</v>
      </c>
      <c r="Y274" s="437" t="s">
        <v>4056</v>
      </c>
      <c r="Z274" s="437" t="s">
        <v>4056</v>
      </c>
      <c r="AA274" s="437" t="s">
        <v>4056</v>
      </c>
      <c r="AB274" s="437" t="s">
        <v>4056</v>
      </c>
      <c r="AC274" s="437" t="s">
        <v>4056</v>
      </c>
      <c r="AD274" s="437" t="s">
        <v>4056</v>
      </c>
      <c r="AE274" s="437" t="s">
        <v>4056</v>
      </c>
      <c r="AF274" s="437" t="s">
        <v>4056</v>
      </c>
      <c r="AG274" s="437" t="s">
        <v>4903</v>
      </c>
      <c r="AH274" s="437" t="s">
        <v>4904</v>
      </c>
      <c r="AI274" s="437" t="s">
        <v>4905</v>
      </c>
      <c r="AJ274" s="437" t="s">
        <v>4906</v>
      </c>
      <c r="AK274" s="356">
        <v>52748.91</v>
      </c>
      <c r="AL274" s="356">
        <v>51164.24</v>
      </c>
      <c r="AM274" s="356">
        <v>47591.43</v>
      </c>
      <c r="AN274" s="356">
        <v>47072.3</v>
      </c>
      <c r="AO274" s="356">
        <v>331.53</v>
      </c>
      <c r="AP274" s="356">
        <v>331.04</v>
      </c>
      <c r="AQ274" s="356">
        <v>330.89</v>
      </c>
      <c r="AR274" s="356">
        <v>330.76</v>
      </c>
      <c r="AS274" s="356">
        <v>330.56</v>
      </c>
      <c r="AT274" s="356">
        <v>330.44</v>
      </c>
      <c r="AU274" s="356">
        <v>330.29</v>
      </c>
      <c r="AV274" s="356">
        <v>235.2</v>
      </c>
      <c r="AW274" s="356">
        <v>330.33</v>
      </c>
      <c r="AX274" s="356">
        <v>330.43</v>
      </c>
      <c r="AY274" s="356">
        <v>60.39</v>
      </c>
      <c r="AZ274" s="356">
        <v>61.37</v>
      </c>
      <c r="BA274" s="356">
        <v>62.38</v>
      </c>
      <c r="BB274" s="356">
        <v>63.39</v>
      </c>
      <c r="BC274" s="356">
        <v>184842.28</v>
      </c>
      <c r="BD274" s="356">
        <v>505.26</v>
      </c>
      <c r="BE274" s="356">
        <v>509.47</v>
      </c>
      <c r="BF274" s="356">
        <v>513.38</v>
      </c>
      <c r="BG274" s="356">
        <v>0</v>
      </c>
      <c r="BH274" s="356">
        <v>0</v>
      </c>
      <c r="BI274" s="356">
        <v>0</v>
      </c>
      <c r="BJ274" s="356">
        <v>0</v>
      </c>
      <c r="BK274" s="356">
        <v>0</v>
      </c>
      <c r="BL274" s="356">
        <v>0</v>
      </c>
      <c r="BM274" s="356">
        <v>0</v>
      </c>
      <c r="BN274" s="356">
        <v>0</v>
      </c>
      <c r="BO274" s="356">
        <v>0</v>
      </c>
      <c r="BP274" s="356">
        <v>0</v>
      </c>
      <c r="BQ274" s="356">
        <v>0</v>
      </c>
      <c r="BR274" s="356">
        <v>0</v>
      </c>
      <c r="BS274" s="115" t="s">
        <v>4057</v>
      </c>
      <c r="BT274" s="115"/>
    </row>
    <row r="275" spans="1:72" ht="15.75" customHeight="1">
      <c r="A275" s="127" t="s">
        <v>30</v>
      </c>
      <c r="B275" s="108" t="s">
        <v>1736</v>
      </c>
      <c r="C275" s="460" t="s">
        <v>1733</v>
      </c>
      <c r="D275" s="445">
        <v>6879934</v>
      </c>
      <c r="E275" s="310" t="s">
        <v>18</v>
      </c>
      <c r="F275" s="310" t="s">
        <v>42</v>
      </c>
      <c r="G275" s="445" t="s">
        <v>52</v>
      </c>
      <c r="H275" s="310" t="str">
        <f>IFERROR(VLOOKUP(G275,'Cadastro de assessores'!A:B,2,FALSE),"Não Cadastrado")</f>
        <v>18890</v>
      </c>
      <c r="I275" s="310"/>
      <c r="J275" s="26" t="s">
        <v>4046</v>
      </c>
      <c r="K275" s="310" t="s">
        <v>170</v>
      </c>
      <c r="L275" s="434">
        <v>44567</v>
      </c>
      <c r="M275" s="434">
        <v>44568</v>
      </c>
      <c r="N275" s="445"/>
      <c r="O275" s="445" t="s">
        <v>4723</v>
      </c>
      <c r="P275" s="406">
        <v>1.0999999999999999E-2</v>
      </c>
      <c r="Q275" s="176" t="s">
        <v>4907</v>
      </c>
      <c r="R275" s="436"/>
      <c r="S275" s="309" t="str">
        <f t="shared" si="28"/>
        <v>Não Qualificado</v>
      </c>
      <c r="T275" s="309" t="s">
        <v>163</v>
      </c>
      <c r="U275" s="316" t="s">
        <v>4908</v>
      </c>
      <c r="V275" s="309" t="s">
        <v>42</v>
      </c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  <c r="AG275" s="367"/>
      <c r="AH275" s="437"/>
      <c r="AI275" s="437"/>
      <c r="AJ275" s="356"/>
      <c r="AK275" s="356"/>
      <c r="AL275" s="356"/>
      <c r="AM275" s="356"/>
      <c r="AN275" s="356"/>
      <c r="AO275" s="356"/>
      <c r="AP275" s="356"/>
      <c r="AQ275" s="356"/>
      <c r="AR275" s="356"/>
      <c r="AS275" s="356"/>
      <c r="AT275" s="356"/>
      <c r="AU275" s="356"/>
      <c r="AV275" s="356"/>
      <c r="AW275" s="356"/>
      <c r="AX275" s="367"/>
      <c r="AY275" s="367"/>
      <c r="AZ275" s="450">
        <v>2025583.05</v>
      </c>
      <c r="BA275" s="450">
        <v>2040896.96</v>
      </c>
      <c r="BB275" s="450">
        <v>2071481</v>
      </c>
      <c r="BC275" s="450">
        <v>628833.01</v>
      </c>
      <c r="BD275" s="356">
        <v>3750018.87</v>
      </c>
      <c r="BE275" s="356">
        <v>3418784.31</v>
      </c>
      <c r="BF275" s="356">
        <v>3448084.58</v>
      </c>
      <c r="BG275" s="356">
        <v>3476965.17</v>
      </c>
      <c r="BH275" s="356">
        <v>3565688.65</v>
      </c>
      <c r="BI275" s="356">
        <v>3587278.34</v>
      </c>
      <c r="BJ275" s="356">
        <v>3598520.2</v>
      </c>
      <c r="BK275" s="356">
        <v>3615787.71</v>
      </c>
      <c r="BL275" s="356">
        <v>503538.88</v>
      </c>
      <c r="BM275" s="356">
        <v>708413.74</v>
      </c>
      <c r="BN275" s="356">
        <v>193.2</v>
      </c>
      <c r="BO275" s="356">
        <v>193.2</v>
      </c>
      <c r="BP275" s="356">
        <v>193.2</v>
      </c>
      <c r="BQ275" s="356">
        <v>193.2</v>
      </c>
      <c r="BR275" s="356">
        <v>193.2</v>
      </c>
      <c r="BS275" s="115">
        <v>139.02000000000001</v>
      </c>
      <c r="BT275" s="115"/>
    </row>
    <row r="276" spans="1:72" ht="15.75" customHeight="1">
      <c r="A276" s="127" t="s">
        <v>30</v>
      </c>
      <c r="B276" s="108" t="s">
        <v>4909</v>
      </c>
      <c r="C276" s="127" t="s">
        <v>4910</v>
      </c>
      <c r="D276" s="309">
        <v>4386181</v>
      </c>
      <c r="E276" s="309" t="s">
        <v>159</v>
      </c>
      <c r="F276" s="309" t="s">
        <v>32</v>
      </c>
      <c r="G276" s="309" t="s">
        <v>1841</v>
      </c>
      <c r="H276" s="309" t="str">
        <f>IFERROR(VLOOKUP(G276,'Cadastro de assessores'!A:B,2,FALSE),"Não Cadastrado")</f>
        <v>17243</v>
      </c>
      <c r="I276" s="309"/>
      <c r="J276" s="26" t="s">
        <v>161</v>
      </c>
      <c r="K276" s="309" t="s">
        <v>4052</v>
      </c>
      <c r="L276" s="405">
        <v>44067</v>
      </c>
      <c r="M276" s="405">
        <v>44067</v>
      </c>
      <c r="N276" s="309"/>
      <c r="O276" s="309" t="s">
        <v>4068</v>
      </c>
      <c r="P276" s="406">
        <v>2.5000000000000001E-2</v>
      </c>
      <c r="Q276" s="439" t="s">
        <v>4911</v>
      </c>
      <c r="R276" s="436"/>
      <c r="S276" s="309" t="str">
        <f t="shared" si="28"/>
        <v>Qualificado</v>
      </c>
      <c r="T276" s="309" t="s">
        <v>163</v>
      </c>
      <c r="U276" s="309" t="s">
        <v>4075</v>
      </c>
      <c r="V276" s="309" t="s">
        <v>32</v>
      </c>
      <c r="W276" s="437" t="s">
        <v>4056</v>
      </c>
      <c r="X276" s="437" t="s">
        <v>4056</v>
      </c>
      <c r="Y276" s="437" t="s">
        <v>4056</v>
      </c>
      <c r="Z276" s="437" t="s">
        <v>4056</v>
      </c>
      <c r="AA276" s="437" t="s">
        <v>4056</v>
      </c>
      <c r="AB276" s="437" t="s">
        <v>4056</v>
      </c>
      <c r="AC276" s="437" t="s">
        <v>4056</v>
      </c>
      <c r="AD276" s="437" t="s">
        <v>4056</v>
      </c>
      <c r="AE276" s="437" t="s">
        <v>4056</v>
      </c>
      <c r="AF276" s="437" t="s">
        <v>4056</v>
      </c>
      <c r="AG276" s="437" t="s">
        <v>4912</v>
      </c>
      <c r="AH276" s="437" t="s">
        <v>4913</v>
      </c>
      <c r="AI276" s="437" t="s">
        <v>4914</v>
      </c>
      <c r="AJ276" s="437" t="s">
        <v>4915</v>
      </c>
      <c r="AK276" s="356">
        <v>822128.93</v>
      </c>
      <c r="AL276" s="356">
        <v>816447.36</v>
      </c>
      <c r="AM276" s="356">
        <v>198544.13</v>
      </c>
      <c r="AN276" s="356">
        <v>197787.88</v>
      </c>
      <c r="AO276" s="356">
        <v>211936.86</v>
      </c>
      <c r="AP276" s="356">
        <v>214974.83</v>
      </c>
      <c r="AQ276" s="356">
        <v>212981.13</v>
      </c>
      <c r="AR276" s="356">
        <v>224810.15</v>
      </c>
      <c r="AS276" s="356">
        <v>219851.64</v>
      </c>
      <c r="AT276" s="356">
        <v>208836.23</v>
      </c>
      <c r="AU276" s="356">
        <v>204784.07</v>
      </c>
      <c r="AV276" s="356">
        <v>148952.73000000001</v>
      </c>
      <c r="AW276" s="356">
        <v>114093.84</v>
      </c>
      <c r="AX276" s="356">
        <v>70976.34</v>
      </c>
      <c r="AY276" s="356">
        <v>40927.03</v>
      </c>
      <c r="AZ276" s="356">
        <v>30970.58</v>
      </c>
      <c r="BA276" s="356">
        <v>14032.43</v>
      </c>
      <c r="BB276" s="356">
        <v>-122.89</v>
      </c>
      <c r="BC276" s="356">
        <v>1483496.27</v>
      </c>
      <c r="BD276" s="356">
        <v>365.65</v>
      </c>
      <c r="BE276" s="356" t="s">
        <v>3167</v>
      </c>
      <c r="BF276" s="356">
        <v>0</v>
      </c>
      <c r="BG276" s="356">
        <v>0</v>
      </c>
      <c r="BH276" s="356">
        <v>0</v>
      </c>
      <c r="BI276" s="356">
        <v>0</v>
      </c>
      <c r="BJ276" s="356">
        <v>0</v>
      </c>
      <c r="BK276" s="356">
        <v>0</v>
      </c>
      <c r="BL276" s="356">
        <v>0</v>
      </c>
      <c r="BM276" s="356">
        <v>0</v>
      </c>
      <c r="BN276" s="356">
        <v>0</v>
      </c>
      <c r="BO276" s="356">
        <v>0</v>
      </c>
      <c r="BP276" s="356">
        <v>0</v>
      </c>
      <c r="BQ276" s="356">
        <v>0</v>
      </c>
      <c r="BR276" s="356">
        <v>0</v>
      </c>
      <c r="BS276" s="115" t="s">
        <v>4057</v>
      </c>
      <c r="BT276" s="115"/>
    </row>
    <row r="277" spans="1:72" ht="15.75" customHeight="1">
      <c r="A277" s="127" t="s">
        <v>30</v>
      </c>
      <c r="B277" s="108" t="s">
        <v>4916</v>
      </c>
      <c r="C277" s="127" t="s">
        <v>4917</v>
      </c>
      <c r="D277" s="309">
        <v>4868468</v>
      </c>
      <c r="E277" s="310" t="s">
        <v>159</v>
      </c>
      <c r="F277" s="310" t="s">
        <v>32</v>
      </c>
      <c r="G277" s="310" t="s">
        <v>3887</v>
      </c>
      <c r="H277" s="310" t="str">
        <f>IFERROR(VLOOKUP(G277,'Cadastro de assessores'!A:B,2,FALSE),"Não Cadastrado")</f>
        <v>14574</v>
      </c>
      <c r="I277" s="310"/>
      <c r="J277" s="26" t="s">
        <v>161</v>
      </c>
      <c r="K277" s="310" t="s">
        <v>170</v>
      </c>
      <c r="L277" s="434">
        <v>44246</v>
      </c>
      <c r="M277" s="434">
        <v>44246</v>
      </c>
      <c r="N277" s="405">
        <v>44896</v>
      </c>
      <c r="O277" s="309" t="s">
        <v>4053</v>
      </c>
      <c r="P277" s="406">
        <v>1.4999999999999999E-2</v>
      </c>
      <c r="Q277" s="439" t="s">
        <v>4918</v>
      </c>
      <c r="R277" s="436"/>
      <c r="S277" s="309" t="str">
        <f t="shared" si="28"/>
        <v/>
      </c>
      <c r="T277" s="309" t="s">
        <v>207</v>
      </c>
      <c r="U277" s="309" t="s">
        <v>4919</v>
      </c>
      <c r="V277" s="309" t="s">
        <v>32</v>
      </c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 t="s">
        <v>4920</v>
      </c>
      <c r="AI277" s="437" t="s">
        <v>4921</v>
      </c>
      <c r="AJ277" s="437" t="s">
        <v>4922</v>
      </c>
      <c r="AK277" s="356">
        <v>26256.36</v>
      </c>
      <c r="AL277" s="356">
        <v>392.11</v>
      </c>
      <c r="AM277" s="356">
        <v>54724.01</v>
      </c>
      <c r="AN277" s="356">
        <v>89776.4</v>
      </c>
      <c r="AO277" s="356">
        <v>129949.69</v>
      </c>
      <c r="AP277" s="356">
        <v>130720.75</v>
      </c>
      <c r="AQ277" s="356">
        <v>130243.36</v>
      </c>
      <c r="AR277" s="356">
        <v>133121.47</v>
      </c>
      <c r="AS277" s="356">
        <v>132083.63</v>
      </c>
      <c r="AT277" s="356">
        <v>129461.05</v>
      </c>
      <c r="AU277" s="356">
        <v>128664.15</v>
      </c>
      <c r="AV277" s="356">
        <v>126530.38</v>
      </c>
      <c r="AW277" s="356">
        <v>122891.05</v>
      </c>
      <c r="AX277" s="356">
        <v>122783.14</v>
      </c>
      <c r="AY277" s="356">
        <v>124205.78</v>
      </c>
      <c r="AZ277" s="356">
        <v>127393.51</v>
      </c>
      <c r="BA277" s="356">
        <v>168304.69</v>
      </c>
      <c r="BB277" s="356">
        <v>171696.13</v>
      </c>
      <c r="BC277" s="356">
        <v>0</v>
      </c>
      <c r="BD277" s="356">
        <v>170641.28</v>
      </c>
      <c r="BE277" s="356">
        <v>170682.8</v>
      </c>
      <c r="BF277" s="356">
        <v>173210.87</v>
      </c>
      <c r="BG277" s="356">
        <v>173936.30989999999</v>
      </c>
      <c r="BH277" s="356">
        <v>174311.44</v>
      </c>
      <c r="BI277" s="356">
        <v>179244.22</v>
      </c>
      <c r="BJ277" s="356">
        <v>179084.31</v>
      </c>
      <c r="BK277" s="356">
        <v>0</v>
      </c>
      <c r="BL277" s="356">
        <v>0</v>
      </c>
      <c r="BM277" s="356">
        <v>0</v>
      </c>
      <c r="BN277" s="356">
        <v>0</v>
      </c>
      <c r="BO277" s="356">
        <v>0</v>
      </c>
      <c r="BP277" s="356">
        <v>0</v>
      </c>
      <c r="BQ277" s="356">
        <v>0</v>
      </c>
      <c r="BR277" s="356">
        <v>0</v>
      </c>
      <c r="BS277" s="115" t="s">
        <v>4057</v>
      </c>
      <c r="BT277" s="115"/>
    </row>
    <row r="278" spans="1:72" ht="15.75" customHeight="1">
      <c r="A278" s="127" t="s">
        <v>30</v>
      </c>
      <c r="B278" s="108">
        <v>2696554170</v>
      </c>
      <c r="C278" s="127" t="s">
        <v>4923</v>
      </c>
      <c r="D278" s="309">
        <v>3713246</v>
      </c>
      <c r="E278" s="309" t="s">
        <v>3158</v>
      </c>
      <c r="F278" s="309" t="s">
        <v>32</v>
      </c>
      <c r="G278" s="309" t="s">
        <v>3158</v>
      </c>
      <c r="H278" s="309" t="str">
        <f>IFERROR(VLOOKUP(G278,'Cadastro de assessores'!A:B,2,FALSE),"Não Cadastrado")</f>
        <v>18986</v>
      </c>
      <c r="I278" s="309"/>
      <c r="J278" s="26" t="s">
        <v>161</v>
      </c>
      <c r="K278" s="309" t="s">
        <v>4052</v>
      </c>
      <c r="L278" s="405">
        <v>43850</v>
      </c>
      <c r="M278" s="405">
        <v>43850</v>
      </c>
      <c r="N278" s="405">
        <v>44252</v>
      </c>
      <c r="O278" s="309" t="s">
        <v>4064</v>
      </c>
      <c r="P278" s="406">
        <v>0.01</v>
      </c>
      <c r="Q278" s="439" t="s">
        <v>4924</v>
      </c>
      <c r="R278" s="436"/>
      <c r="S278" s="309" t="str">
        <f t="shared" si="28"/>
        <v>Não Qualificado</v>
      </c>
      <c r="T278" s="309" t="s">
        <v>163</v>
      </c>
      <c r="U278" s="309" t="s">
        <v>4250</v>
      </c>
      <c r="V278" s="309" t="s">
        <v>32</v>
      </c>
      <c r="W278" s="437" t="s">
        <v>4056</v>
      </c>
      <c r="X278" s="437" t="s">
        <v>4056</v>
      </c>
      <c r="Y278" s="437" t="s">
        <v>4056</v>
      </c>
      <c r="Z278" s="437" t="s">
        <v>4925</v>
      </c>
      <c r="AA278" s="437" t="s">
        <v>4926</v>
      </c>
      <c r="AB278" s="437" t="s">
        <v>4927</v>
      </c>
      <c r="AC278" s="437" t="s">
        <v>4928</v>
      </c>
      <c r="AD278" s="437" t="s">
        <v>4929</v>
      </c>
      <c r="AE278" s="437" t="s">
        <v>4930</v>
      </c>
      <c r="AF278" s="437" t="s">
        <v>4931</v>
      </c>
      <c r="AG278" s="437" t="s">
        <v>4932</v>
      </c>
      <c r="AH278" s="437" t="s">
        <v>4933</v>
      </c>
      <c r="AI278" s="437" t="s">
        <v>4934</v>
      </c>
      <c r="AJ278" s="437" t="s">
        <v>4935</v>
      </c>
      <c r="AK278" s="356">
        <v>427460.76</v>
      </c>
      <c r="AL278" s="356">
        <v>414609.03</v>
      </c>
      <c r="AM278" s="356">
        <v>367.35</v>
      </c>
      <c r="AN278" s="356">
        <v>281.32</v>
      </c>
      <c r="AO278" s="356"/>
      <c r="AP278" s="356"/>
      <c r="AQ278" s="356"/>
      <c r="AR278" s="356"/>
      <c r="AS278" s="356"/>
      <c r="AT278" s="356"/>
      <c r="AU278" s="356"/>
      <c r="AV278" s="356"/>
      <c r="AW278" s="356"/>
      <c r="AX278" s="356"/>
      <c r="AY278" s="356"/>
      <c r="AZ278" s="356"/>
      <c r="BA278" s="356">
        <v>0</v>
      </c>
      <c r="BB278" s="356">
        <v>0</v>
      </c>
      <c r="BC278" s="356">
        <v>225452.76</v>
      </c>
      <c r="BD278" s="356" t="s">
        <v>3167</v>
      </c>
      <c r="BE278" s="356" t="s">
        <v>3167</v>
      </c>
      <c r="BF278" s="356">
        <v>0</v>
      </c>
      <c r="BG278" s="356">
        <v>0</v>
      </c>
      <c r="BH278" s="356">
        <v>0</v>
      </c>
      <c r="BI278" s="356">
        <v>0</v>
      </c>
      <c r="BJ278" s="356">
        <v>0</v>
      </c>
      <c r="BK278" s="356">
        <v>0</v>
      </c>
      <c r="BL278" s="356">
        <v>0</v>
      </c>
      <c r="BM278" s="356">
        <v>0</v>
      </c>
      <c r="BN278" s="356">
        <v>0</v>
      </c>
      <c r="BO278" s="356">
        <v>0</v>
      </c>
      <c r="BP278" s="356">
        <v>0</v>
      </c>
      <c r="BQ278" s="356">
        <v>0</v>
      </c>
      <c r="BR278" s="356">
        <v>0</v>
      </c>
      <c r="BS278" s="115" t="s">
        <v>4057</v>
      </c>
      <c r="BT278" s="115"/>
    </row>
    <row r="279" spans="1:72" ht="15.75" customHeight="1">
      <c r="A279" s="127" t="s">
        <v>30</v>
      </c>
      <c r="B279" s="108" t="s">
        <v>4936</v>
      </c>
      <c r="C279" s="127" t="s">
        <v>4937</v>
      </c>
      <c r="D279" s="309">
        <v>2310651</v>
      </c>
      <c r="E279" s="309" t="s">
        <v>3158</v>
      </c>
      <c r="F279" s="309" t="s">
        <v>32</v>
      </c>
      <c r="G279" s="309" t="s">
        <v>3158</v>
      </c>
      <c r="H279" s="309" t="str">
        <f>IFERROR(VLOOKUP(G279,'Cadastro de assessores'!A:B,2,FALSE),"Não Cadastrado")</f>
        <v>18986</v>
      </c>
      <c r="I279" s="309"/>
      <c r="J279" s="26" t="s">
        <v>161</v>
      </c>
      <c r="K279" s="309" t="s">
        <v>4052</v>
      </c>
      <c r="L279" s="405">
        <v>43872</v>
      </c>
      <c r="M279" s="405">
        <v>43872</v>
      </c>
      <c r="N279" s="405">
        <v>44369</v>
      </c>
      <c r="O279" s="309" t="s">
        <v>4053</v>
      </c>
      <c r="P279" s="406">
        <v>1.4999999999999999E-2</v>
      </c>
      <c r="Q279" s="439" t="s">
        <v>4938</v>
      </c>
      <c r="R279" s="436"/>
      <c r="S279" s="309" t="str">
        <f t="shared" si="28"/>
        <v/>
      </c>
      <c r="T279" s="309" t="s">
        <v>163</v>
      </c>
      <c r="U279" s="309" t="s">
        <v>4250</v>
      </c>
      <c r="V279" s="309" t="s">
        <v>32</v>
      </c>
      <c r="W279" s="437" t="s">
        <v>4056</v>
      </c>
      <c r="X279" s="437" t="s">
        <v>4056</v>
      </c>
      <c r="Y279" s="437" t="s">
        <v>4056</v>
      </c>
      <c r="Z279" s="437" t="s">
        <v>4939</v>
      </c>
      <c r="AA279" s="437" t="s">
        <v>4940</v>
      </c>
      <c r="AB279" s="437" t="s">
        <v>4941</v>
      </c>
      <c r="AC279" s="437" t="s">
        <v>4942</v>
      </c>
      <c r="AD279" s="437" t="s">
        <v>4943</v>
      </c>
      <c r="AE279" s="437" t="s">
        <v>4944</v>
      </c>
      <c r="AF279" s="437" t="s">
        <v>4945</v>
      </c>
      <c r="AG279" s="437" t="s">
        <v>4946</v>
      </c>
      <c r="AH279" s="437"/>
      <c r="AI279" s="437" t="s">
        <v>4947</v>
      </c>
      <c r="AJ279" s="437"/>
      <c r="AK279" s="356"/>
      <c r="AL279" s="356"/>
      <c r="AM279" s="356">
        <v>397010.63</v>
      </c>
      <c r="AN279" s="356">
        <v>395360.96</v>
      </c>
      <c r="AO279" s="356">
        <v>404017.27</v>
      </c>
      <c r="AP279" s="356">
        <v>406808.75</v>
      </c>
      <c r="AQ279" s="356">
        <v>405278.82</v>
      </c>
      <c r="AR279" s="356">
        <v>414924.21</v>
      </c>
      <c r="AS279" s="356">
        <v>411756.24</v>
      </c>
      <c r="AT279" s="356"/>
      <c r="AU279" s="356"/>
      <c r="AV279" s="356"/>
      <c r="AW279" s="356"/>
      <c r="AX279" s="356"/>
      <c r="AY279" s="356"/>
      <c r="AZ279" s="356"/>
      <c r="BA279" s="356">
        <v>0</v>
      </c>
      <c r="BB279" s="356">
        <v>0</v>
      </c>
      <c r="BC279" s="356">
        <v>0</v>
      </c>
      <c r="BD279" s="356" t="s">
        <v>3167</v>
      </c>
      <c r="BE279" s="356" t="s">
        <v>3167</v>
      </c>
      <c r="BF279" s="356">
        <v>0</v>
      </c>
      <c r="BG279" s="356">
        <v>0</v>
      </c>
      <c r="BH279" s="356">
        <v>0</v>
      </c>
      <c r="BI279" s="356">
        <v>0</v>
      </c>
      <c r="BJ279" s="356">
        <v>0</v>
      </c>
      <c r="BK279" s="356">
        <v>0</v>
      </c>
      <c r="BL279" s="356">
        <v>0</v>
      </c>
      <c r="BM279" s="356">
        <v>0</v>
      </c>
      <c r="BN279" s="356">
        <v>0</v>
      </c>
      <c r="BO279" s="356">
        <v>0</v>
      </c>
      <c r="BP279" s="356">
        <v>0</v>
      </c>
      <c r="BQ279" s="356">
        <v>0</v>
      </c>
      <c r="BR279" s="356">
        <v>0</v>
      </c>
      <c r="BS279" s="115" t="s">
        <v>4057</v>
      </c>
      <c r="BT279" s="115"/>
    </row>
    <row r="280" spans="1:72" ht="15.75" customHeight="1">
      <c r="A280" s="127" t="s">
        <v>30</v>
      </c>
      <c r="B280" s="108" t="s">
        <v>4948</v>
      </c>
      <c r="C280" s="408" t="s">
        <v>4949</v>
      </c>
      <c r="D280" s="316">
        <v>2256294</v>
      </c>
      <c r="E280" s="310" t="s">
        <v>18</v>
      </c>
      <c r="F280" s="310" t="s">
        <v>42</v>
      </c>
      <c r="G280" s="310" t="s">
        <v>48</v>
      </c>
      <c r="H280" s="310" t="str">
        <f>IFERROR(VLOOKUP(G280,'Cadastro de assessores'!A:B,2,FALSE),"Não Cadastrado")</f>
        <v>18009</v>
      </c>
      <c r="I280" s="310"/>
      <c r="J280" s="26" t="s">
        <v>4046</v>
      </c>
      <c r="K280" s="310" t="s">
        <v>170</v>
      </c>
      <c r="L280" s="434">
        <v>44421</v>
      </c>
      <c r="M280" s="434">
        <v>44421</v>
      </c>
      <c r="N280" s="309"/>
      <c r="O280" s="309" t="s">
        <v>4047</v>
      </c>
      <c r="P280" s="406">
        <v>0.02</v>
      </c>
      <c r="Q280" s="328"/>
      <c r="R280" s="436"/>
      <c r="S280" s="309" t="str">
        <f t="shared" si="28"/>
        <v/>
      </c>
      <c r="T280" s="309" t="s">
        <v>163</v>
      </c>
      <c r="U280" s="316" t="s">
        <v>4440</v>
      </c>
      <c r="V280" s="316" t="s">
        <v>54</v>
      </c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  <c r="AG280" s="367"/>
      <c r="AH280" s="437"/>
      <c r="AI280" s="356"/>
      <c r="AJ280" s="356"/>
      <c r="AK280" s="356"/>
      <c r="AL280" s="356"/>
      <c r="AM280" s="356"/>
      <c r="AN280" s="356"/>
      <c r="AO280" s="356"/>
      <c r="AP280" s="356"/>
      <c r="AQ280" s="356"/>
      <c r="AR280" s="367"/>
      <c r="AS280" s="367"/>
      <c r="AT280" s="357"/>
      <c r="AU280" s="357">
        <v>77428.429999999993</v>
      </c>
      <c r="AV280" s="356">
        <v>72498.289999999994</v>
      </c>
      <c r="AW280" s="356">
        <v>67234.91</v>
      </c>
      <c r="AX280" s="356">
        <v>64898.38</v>
      </c>
      <c r="AY280" s="356">
        <v>63714.92</v>
      </c>
      <c r="AZ280" s="356">
        <v>61033.9</v>
      </c>
      <c r="BA280" s="356">
        <v>54285.81</v>
      </c>
      <c r="BB280" s="356">
        <v>57252.43</v>
      </c>
      <c r="BC280" s="356">
        <v>0</v>
      </c>
      <c r="BD280" s="356">
        <v>54787.42</v>
      </c>
      <c r="BE280" s="356">
        <v>60412.98</v>
      </c>
      <c r="BF280" s="356">
        <v>62444.54</v>
      </c>
      <c r="BG280" s="356">
        <v>63768.129820000002</v>
      </c>
      <c r="BH280" s="356">
        <v>63657.8</v>
      </c>
      <c r="BI280" s="356">
        <v>71452.7</v>
      </c>
      <c r="BJ280" s="356">
        <v>104618.64</v>
      </c>
      <c r="BK280" s="356">
        <v>160325.32</v>
      </c>
      <c r="BL280" s="356">
        <v>173114.36</v>
      </c>
      <c r="BM280" s="356">
        <v>172528.31</v>
      </c>
      <c r="BN280" s="356">
        <v>0</v>
      </c>
      <c r="BO280" s="356">
        <v>0</v>
      </c>
      <c r="BP280" s="356">
        <v>0</v>
      </c>
      <c r="BQ280" s="356">
        <v>0</v>
      </c>
      <c r="BR280" s="356">
        <v>0</v>
      </c>
      <c r="BS280" s="115" t="s">
        <v>4057</v>
      </c>
      <c r="BT280" s="115"/>
    </row>
    <row r="281" spans="1:72" ht="15.75" customHeight="1">
      <c r="A281" s="127" t="s">
        <v>30</v>
      </c>
      <c r="B281" s="108" t="s">
        <v>1785</v>
      </c>
      <c r="C281" s="460" t="s">
        <v>1782</v>
      </c>
      <c r="D281" s="441">
        <v>3643555</v>
      </c>
      <c r="E281" s="310" t="s">
        <v>18</v>
      </c>
      <c r="F281" s="310" t="s">
        <v>42</v>
      </c>
      <c r="G281" s="310" t="s">
        <v>52</v>
      </c>
      <c r="H281" s="310" t="str">
        <f>IFERROR(VLOOKUP(G281,'Cadastro de assessores'!A:B,2,FALSE),"Não Cadastrado")</f>
        <v>18890</v>
      </c>
      <c r="I281" s="310"/>
      <c r="J281" s="26" t="s">
        <v>4046</v>
      </c>
      <c r="K281" s="310" t="s">
        <v>170</v>
      </c>
      <c r="L281" s="435">
        <v>44503</v>
      </c>
      <c r="M281" s="435">
        <v>44517</v>
      </c>
      <c r="N281" s="316"/>
      <c r="O281" s="316" t="s">
        <v>4053</v>
      </c>
      <c r="P281" s="406">
        <v>1.4999999999999999E-2</v>
      </c>
      <c r="Q281" s="176"/>
      <c r="R281" s="436"/>
      <c r="S281" s="309" t="str">
        <f t="shared" si="28"/>
        <v>Não Qualificado</v>
      </c>
      <c r="T281" s="309" t="s">
        <v>163</v>
      </c>
      <c r="U281" s="309" t="s">
        <v>4226</v>
      </c>
      <c r="V281" s="309" t="s">
        <v>42</v>
      </c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  <c r="AG281" s="367"/>
      <c r="AH281" s="437"/>
      <c r="AI281" s="356"/>
      <c r="AJ281" s="356"/>
      <c r="AK281" s="356"/>
      <c r="AL281" s="356"/>
      <c r="AM281" s="356"/>
      <c r="AN281" s="356"/>
      <c r="AO281" s="356"/>
      <c r="AP281" s="356"/>
      <c r="AQ281" s="356"/>
      <c r="AR281" s="367"/>
      <c r="AS281" s="357"/>
      <c r="AT281" s="357"/>
      <c r="AU281" s="356"/>
      <c r="AV281" s="356"/>
      <c r="AW281" s="367"/>
      <c r="AX281" s="357"/>
      <c r="AY281" s="357">
        <v>221606.28</v>
      </c>
      <c r="AZ281" s="356">
        <v>229216.85</v>
      </c>
      <c r="BA281" s="356">
        <v>230806.8</v>
      </c>
      <c r="BB281" s="356">
        <v>244847.69</v>
      </c>
      <c r="BC281" s="356">
        <v>188213.62</v>
      </c>
      <c r="BD281" s="356">
        <v>316643.68</v>
      </c>
      <c r="BE281" s="356">
        <v>349539.73</v>
      </c>
      <c r="BF281" s="356">
        <v>389803.15</v>
      </c>
      <c r="BG281" s="356">
        <v>418922.3652</v>
      </c>
      <c r="BH281" s="356">
        <v>457852.48</v>
      </c>
      <c r="BI281" s="356">
        <v>518875.37</v>
      </c>
      <c r="BJ281" s="356">
        <v>555908.78</v>
      </c>
      <c r="BK281" s="356">
        <v>602426.36</v>
      </c>
      <c r="BL281" s="356">
        <v>602574.53</v>
      </c>
      <c r="BM281" s="356">
        <v>107196.22</v>
      </c>
      <c r="BN281" s="356">
        <v>56.77</v>
      </c>
      <c r="BO281" s="356">
        <v>57.28</v>
      </c>
      <c r="BP281" s="356">
        <v>57.8</v>
      </c>
      <c r="BQ281" s="356">
        <v>2070.8000000000002</v>
      </c>
      <c r="BR281" s="356">
        <v>2092.29</v>
      </c>
      <c r="BS281" s="115">
        <v>0</v>
      </c>
      <c r="BT281" s="115"/>
    </row>
    <row r="282" spans="1:72" ht="15.75" customHeight="1">
      <c r="A282" s="127" t="s">
        <v>30</v>
      </c>
      <c r="B282" s="108" t="s">
        <v>4950</v>
      </c>
      <c r="C282" s="127" t="s">
        <v>4951</v>
      </c>
      <c r="D282" s="309">
        <v>2851864</v>
      </c>
      <c r="E282" s="309" t="s">
        <v>159</v>
      </c>
      <c r="F282" s="309" t="s">
        <v>32</v>
      </c>
      <c r="G282" s="309" t="s">
        <v>1841</v>
      </c>
      <c r="H282" s="309" t="str">
        <f>IFERROR(VLOOKUP(G282,'Cadastro de assessores'!A:B,2,FALSE),"Não Cadastrado")</f>
        <v>17243</v>
      </c>
      <c r="I282" s="309"/>
      <c r="J282" s="26" t="s">
        <v>161</v>
      </c>
      <c r="K282" s="309" t="s">
        <v>4052</v>
      </c>
      <c r="L282" s="438">
        <v>44389</v>
      </c>
      <c r="M282" s="438">
        <v>44389</v>
      </c>
      <c r="N282" s="405">
        <v>44613</v>
      </c>
      <c r="O282" s="309" t="s">
        <v>4047</v>
      </c>
      <c r="P282" s="406">
        <v>0.02</v>
      </c>
      <c r="Q282" s="176" t="s">
        <v>4952</v>
      </c>
      <c r="R282" s="436"/>
      <c r="S282" s="309" t="str">
        <f t="shared" si="28"/>
        <v/>
      </c>
      <c r="T282" s="309" t="s">
        <v>163</v>
      </c>
      <c r="U282" s="309" t="s">
        <v>4188</v>
      </c>
      <c r="V282" s="309" t="s">
        <v>32</v>
      </c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  <c r="AG282" s="367"/>
      <c r="AH282" s="367"/>
      <c r="AI282" s="437"/>
      <c r="AJ282" s="356"/>
      <c r="AK282" s="356"/>
      <c r="AL282" s="356"/>
      <c r="AM282" s="356"/>
      <c r="AN282" s="356"/>
      <c r="AO282" s="356"/>
      <c r="AP282" s="356"/>
      <c r="AQ282" s="356"/>
      <c r="AR282" s="356"/>
      <c r="AS282" s="367"/>
      <c r="AT282" s="357">
        <v>654382.54</v>
      </c>
      <c r="AU282" s="357">
        <v>646229.53</v>
      </c>
      <c r="AV282" s="356">
        <v>520420.63</v>
      </c>
      <c r="AW282" s="356">
        <v>605287.19999999995</v>
      </c>
      <c r="AX282" s="356">
        <v>599043.92000000004</v>
      </c>
      <c r="AY282" s="356">
        <v>597069</v>
      </c>
      <c r="AZ282" s="356">
        <v>620224.47</v>
      </c>
      <c r="BA282" s="356">
        <v>614050.87</v>
      </c>
      <c r="BB282" s="356">
        <v>293845.24</v>
      </c>
      <c r="BC282" s="356">
        <v>0</v>
      </c>
      <c r="BD282" s="356" t="s">
        <v>3167</v>
      </c>
      <c r="BE282" s="356" t="s">
        <v>3167</v>
      </c>
      <c r="BF282" s="356">
        <v>0</v>
      </c>
      <c r="BG282" s="356">
        <v>0</v>
      </c>
      <c r="BH282" s="356">
        <v>0</v>
      </c>
      <c r="BI282" s="356">
        <v>0</v>
      </c>
      <c r="BJ282" s="356">
        <v>0</v>
      </c>
      <c r="BK282" s="356">
        <v>0</v>
      </c>
      <c r="BL282" s="356">
        <v>0</v>
      </c>
      <c r="BM282" s="356">
        <v>0</v>
      </c>
      <c r="BN282" s="356">
        <v>0</v>
      </c>
      <c r="BO282" s="356">
        <v>0</v>
      </c>
      <c r="BP282" s="356">
        <v>0</v>
      </c>
      <c r="BQ282" s="356">
        <v>0</v>
      </c>
      <c r="BR282" s="356">
        <v>0</v>
      </c>
      <c r="BS282" s="115" t="s">
        <v>4057</v>
      </c>
      <c r="BT282" s="115"/>
    </row>
    <row r="283" spans="1:72" ht="15.75" customHeight="1">
      <c r="A283" s="127" t="s">
        <v>30</v>
      </c>
      <c r="B283" s="108" t="s">
        <v>4953</v>
      </c>
      <c r="C283" s="127" t="s">
        <v>4954</v>
      </c>
      <c r="D283" s="309">
        <v>4697985</v>
      </c>
      <c r="E283" s="309" t="s">
        <v>159</v>
      </c>
      <c r="F283" s="309" t="s">
        <v>32</v>
      </c>
      <c r="G283" s="309" t="s">
        <v>4730</v>
      </c>
      <c r="H283" s="309" t="str">
        <f>IFERROR(VLOOKUP(G283,'Cadastro de assessores'!A:B,2,FALSE),"Não Cadastrado")</f>
        <v>14244</v>
      </c>
      <c r="I283" s="309"/>
      <c r="J283" s="26" t="s">
        <v>161</v>
      </c>
      <c r="K283" s="309" t="s">
        <v>4052</v>
      </c>
      <c r="L283" s="438">
        <v>44187</v>
      </c>
      <c r="M283" s="438">
        <v>44187</v>
      </c>
      <c r="N283" s="405">
        <v>44467</v>
      </c>
      <c r="O283" s="309" t="s">
        <v>4047</v>
      </c>
      <c r="P283" s="406">
        <v>0.02</v>
      </c>
      <c r="Q283" s="439" t="s">
        <v>4955</v>
      </c>
      <c r="R283" s="436"/>
      <c r="S283" s="309" t="str">
        <f t="shared" si="28"/>
        <v/>
      </c>
      <c r="T283" s="309" t="s">
        <v>163</v>
      </c>
      <c r="U283" s="309" t="s">
        <v>4082</v>
      </c>
      <c r="V283" s="309" t="s">
        <v>32</v>
      </c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 t="s">
        <v>4956</v>
      </c>
      <c r="AI283" s="437" t="s">
        <v>4056</v>
      </c>
      <c r="AJ283" s="437"/>
      <c r="AK283" s="356"/>
      <c r="AL283" s="356">
        <v>197101.97</v>
      </c>
      <c r="AM283" s="356">
        <v>189095.63</v>
      </c>
      <c r="AN283" s="356">
        <v>188602</v>
      </c>
      <c r="AO283" s="356">
        <v>197598.81</v>
      </c>
      <c r="AP283" s="356">
        <v>199277.51</v>
      </c>
      <c r="AQ283" s="356">
        <v>198035.29</v>
      </c>
      <c r="AR283" s="356">
        <v>204318.87</v>
      </c>
      <c r="AS283" s="356">
        <v>202292.38</v>
      </c>
      <c r="AT283" s="356">
        <v>195625.85</v>
      </c>
      <c r="AU283" s="356">
        <v>193367.24</v>
      </c>
      <c r="AV283" s="356">
        <v>14442.36</v>
      </c>
      <c r="AW283" s="356"/>
      <c r="AX283" s="356"/>
      <c r="AY283" s="356"/>
      <c r="AZ283" s="356"/>
      <c r="BA283" s="356">
        <v>0</v>
      </c>
      <c r="BB283" s="356">
        <v>0</v>
      </c>
      <c r="BC283" s="356">
        <v>0</v>
      </c>
      <c r="BD283" s="356" t="s">
        <v>3167</v>
      </c>
      <c r="BE283" s="356" t="s">
        <v>3167</v>
      </c>
      <c r="BF283" s="356">
        <v>0</v>
      </c>
      <c r="BG283" s="356">
        <v>0</v>
      </c>
      <c r="BH283" s="356">
        <v>0</v>
      </c>
      <c r="BI283" s="356">
        <v>0</v>
      </c>
      <c r="BJ283" s="356">
        <v>0</v>
      </c>
      <c r="BK283" s="356">
        <v>0</v>
      </c>
      <c r="BL283" s="356">
        <v>0</v>
      </c>
      <c r="BM283" s="356">
        <v>0</v>
      </c>
      <c r="BN283" s="356">
        <v>0</v>
      </c>
      <c r="BO283" s="356">
        <v>0</v>
      </c>
      <c r="BP283" s="356">
        <v>0</v>
      </c>
      <c r="BQ283" s="356">
        <v>0</v>
      </c>
      <c r="BR283" s="356">
        <v>0</v>
      </c>
      <c r="BS283" s="115" t="s">
        <v>4057</v>
      </c>
      <c r="BT283" s="115"/>
    </row>
    <row r="284" spans="1:72" ht="15.75" customHeight="1">
      <c r="A284" s="127" t="s">
        <v>30</v>
      </c>
      <c r="B284" s="108" t="s">
        <v>1799</v>
      </c>
      <c r="C284" s="408" t="s">
        <v>4957</v>
      </c>
      <c r="D284" s="441">
        <v>5927535</v>
      </c>
      <c r="E284" s="310" t="s">
        <v>18</v>
      </c>
      <c r="F284" s="310" t="s">
        <v>42</v>
      </c>
      <c r="G284" s="310" t="s">
        <v>4242</v>
      </c>
      <c r="H284" s="309">
        <f>IFERROR(VLOOKUP(G284,'Cadastro de assessores'!A:B,2,FALSE),"Não Cadastrado")</f>
        <v>12351</v>
      </c>
      <c r="I284" s="309"/>
      <c r="J284" s="26" t="s">
        <v>161</v>
      </c>
      <c r="K284" s="310" t="s">
        <v>170</v>
      </c>
      <c r="L284" s="442">
        <v>44776</v>
      </c>
      <c r="M284" s="442">
        <v>44776</v>
      </c>
      <c r="N284" s="309"/>
      <c r="O284" s="309" t="s">
        <v>4068</v>
      </c>
      <c r="P284" s="406">
        <v>2.5000000000000001E-2</v>
      </c>
      <c r="Q284" s="176" t="s">
        <v>4958</v>
      </c>
      <c r="R284" s="436"/>
      <c r="S284" s="309"/>
      <c r="T284" s="309" t="s">
        <v>163</v>
      </c>
      <c r="U284" s="309" t="s">
        <v>4100</v>
      </c>
      <c r="V284" s="309" t="s">
        <v>42</v>
      </c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  <c r="AG284" s="367"/>
      <c r="AH284" s="367"/>
      <c r="AI284" s="437"/>
      <c r="AJ284" s="356"/>
      <c r="AK284" s="356"/>
      <c r="AL284" s="356"/>
      <c r="AM284" s="356"/>
      <c r="AN284" s="356"/>
      <c r="AO284" s="356"/>
      <c r="AP284" s="356"/>
      <c r="AQ284" s="356"/>
      <c r="AR284" s="356"/>
      <c r="AS284" s="367"/>
      <c r="AT284" s="357"/>
      <c r="AU284" s="357"/>
      <c r="AV284" s="356"/>
      <c r="AW284" s="356"/>
      <c r="AX284" s="356"/>
      <c r="AY284" s="356"/>
      <c r="AZ284" s="356"/>
      <c r="BA284" s="356"/>
      <c r="BB284" s="356"/>
      <c r="BC284" s="356"/>
      <c r="BD284" s="356"/>
      <c r="BE284" s="356"/>
      <c r="BF284" s="356">
        <v>0</v>
      </c>
      <c r="BG284" s="356">
        <v>133199.20000000001</v>
      </c>
      <c r="BH284" s="356">
        <v>114473.53</v>
      </c>
      <c r="BI284" s="356">
        <v>117036.22</v>
      </c>
      <c r="BJ284" s="356">
        <v>110758.34</v>
      </c>
      <c r="BK284" s="356">
        <v>105900</v>
      </c>
      <c r="BL284" s="356">
        <v>108520.22</v>
      </c>
      <c r="BM284" s="356">
        <v>80469.37</v>
      </c>
      <c r="BN284" s="356">
        <v>46536.85</v>
      </c>
      <c r="BO284" s="356">
        <v>45594.43</v>
      </c>
      <c r="BP284" s="356">
        <v>40585.58</v>
      </c>
      <c r="BQ284" s="356">
        <v>41235.94</v>
      </c>
      <c r="BR284" s="356">
        <v>38930.21</v>
      </c>
      <c r="BS284" s="115" t="s">
        <v>4057</v>
      </c>
      <c r="BT284" s="115"/>
    </row>
    <row r="285" spans="1:72" ht="15.75" customHeight="1">
      <c r="A285" s="127" t="s">
        <v>30</v>
      </c>
      <c r="B285" s="108" t="s">
        <v>1822</v>
      </c>
      <c r="C285" s="408" t="s">
        <v>1820</v>
      </c>
      <c r="D285" s="441">
        <v>218909</v>
      </c>
      <c r="E285" s="310" t="s">
        <v>18</v>
      </c>
      <c r="F285" s="310" t="s">
        <v>32</v>
      </c>
      <c r="G285" s="310" t="s">
        <v>66</v>
      </c>
      <c r="H285" s="316" t="str">
        <f>IFERROR(VLOOKUP(G285,'Cadastro de assessores'!A:B,2,FALSE),"Não Cadastrado")</f>
        <v>18467</v>
      </c>
      <c r="I285" s="316"/>
      <c r="J285" s="26" t="s">
        <v>4046</v>
      </c>
      <c r="K285" s="310" t="s">
        <v>170</v>
      </c>
      <c r="L285" s="442">
        <v>44658</v>
      </c>
      <c r="M285" s="442">
        <v>44659</v>
      </c>
      <c r="N285" s="309"/>
      <c r="O285" s="309" t="s">
        <v>4064</v>
      </c>
      <c r="P285" s="406">
        <v>1.2E-2</v>
      </c>
      <c r="Q285" s="176"/>
      <c r="R285" s="436"/>
      <c r="S285" s="309" t="str">
        <f t="shared" ref="S285:S286" si="29">IF(BC285&lt;=0,"",IF(BC285&lt;=1000000,"Não Qualificado",IF(AND(BC285&gt;1000000,BC285&lt;=10000000),"Qualificado","Profissional")))</f>
        <v>Não Qualificado</v>
      </c>
      <c r="T285" s="309" t="s">
        <v>163</v>
      </c>
      <c r="U285" s="309" t="s">
        <v>4075</v>
      </c>
      <c r="V285" s="309" t="s">
        <v>32</v>
      </c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  <c r="AG285" s="367"/>
      <c r="AH285" s="367"/>
      <c r="AI285" s="437"/>
      <c r="AJ285" s="356"/>
      <c r="AK285" s="356"/>
      <c r="AL285" s="356"/>
      <c r="AM285" s="356"/>
      <c r="AN285" s="356"/>
      <c r="AO285" s="356"/>
      <c r="AP285" s="356"/>
      <c r="AQ285" s="356"/>
      <c r="AR285" s="356"/>
      <c r="AS285" s="367"/>
      <c r="AT285" s="357"/>
      <c r="AU285" s="357"/>
      <c r="AV285" s="356"/>
      <c r="AW285" s="356"/>
      <c r="AX285" s="356"/>
      <c r="AY285" s="356"/>
      <c r="AZ285" s="356"/>
      <c r="BA285" s="356"/>
      <c r="BB285" s="356">
        <v>0</v>
      </c>
      <c r="BC285" s="356">
        <v>217869.46</v>
      </c>
      <c r="BD285" s="356">
        <v>192143.87</v>
      </c>
      <c r="BE285" s="356">
        <v>193510.01</v>
      </c>
      <c r="BF285" s="356">
        <v>294731.12</v>
      </c>
      <c r="BG285" s="356">
        <v>298330.8273</v>
      </c>
      <c r="BH285" s="356">
        <v>300545.15000000002</v>
      </c>
      <c r="BI285" s="356">
        <v>302992.96000000002</v>
      </c>
      <c r="BJ285" s="356">
        <v>303660.15999999997</v>
      </c>
      <c r="BK285" s="356">
        <v>306660.45</v>
      </c>
      <c r="BL285" s="356">
        <v>125913.26</v>
      </c>
      <c r="BM285" s="356">
        <v>127308.38</v>
      </c>
      <c r="BN285" s="356">
        <v>129683.5</v>
      </c>
      <c r="BO285" s="356">
        <v>130999.58</v>
      </c>
      <c r="BP285" s="356">
        <v>132760.57999999999</v>
      </c>
      <c r="BQ285" s="356">
        <v>133795.76</v>
      </c>
      <c r="BR285" s="356">
        <v>134527.94</v>
      </c>
      <c r="BS285" s="115">
        <v>0</v>
      </c>
      <c r="BT285" s="115"/>
    </row>
    <row r="286" spans="1:72" ht="15.75" customHeight="1">
      <c r="A286" s="127" t="s">
        <v>30</v>
      </c>
      <c r="B286" s="108" t="s">
        <v>3533</v>
      </c>
      <c r="C286" s="127" t="s">
        <v>3531</v>
      </c>
      <c r="D286" s="309">
        <v>2865175</v>
      </c>
      <c r="E286" s="309" t="s">
        <v>3158</v>
      </c>
      <c r="F286" s="309" t="s">
        <v>32</v>
      </c>
      <c r="G286" s="309" t="s">
        <v>3158</v>
      </c>
      <c r="H286" s="309" t="str">
        <f>IFERROR(VLOOKUP(G286,'Cadastro de assessores'!A:B,2,FALSE),"Não Cadastrado")</f>
        <v>18986</v>
      </c>
      <c r="I286" s="309"/>
      <c r="J286" s="26" t="s">
        <v>161</v>
      </c>
      <c r="K286" s="309" t="s">
        <v>4052</v>
      </c>
      <c r="L286" s="405">
        <v>43700</v>
      </c>
      <c r="M286" s="405">
        <v>43700</v>
      </c>
      <c r="N286" s="483">
        <v>44105</v>
      </c>
      <c r="O286" s="309" t="s">
        <v>4053</v>
      </c>
      <c r="P286" s="406">
        <v>0.01</v>
      </c>
      <c r="Q286" s="439" t="s">
        <v>4959</v>
      </c>
      <c r="R286" s="436"/>
      <c r="S286" s="309" t="str">
        <f t="shared" si="29"/>
        <v/>
      </c>
      <c r="T286" s="309" t="s">
        <v>163</v>
      </c>
      <c r="U286" s="309" t="s">
        <v>4082</v>
      </c>
      <c r="V286" s="309" t="s">
        <v>32</v>
      </c>
      <c r="W286" s="437" t="s">
        <v>4960</v>
      </c>
      <c r="X286" s="437"/>
      <c r="Y286" s="437" t="s">
        <v>4961</v>
      </c>
      <c r="Z286" s="437" t="s">
        <v>4962</v>
      </c>
      <c r="AA286" s="437" t="s">
        <v>4963</v>
      </c>
      <c r="AB286" s="437" t="s">
        <v>4964</v>
      </c>
      <c r="AC286" s="437" t="s">
        <v>4965</v>
      </c>
      <c r="AD286" s="437" t="s">
        <v>4966</v>
      </c>
      <c r="AE286" s="437" t="s">
        <v>4967</v>
      </c>
      <c r="AF286" s="437" t="s">
        <v>4968</v>
      </c>
      <c r="AG286" s="437" t="s">
        <v>4969</v>
      </c>
      <c r="AH286" s="437" t="s">
        <v>4056</v>
      </c>
      <c r="AI286" s="437" t="s">
        <v>4056</v>
      </c>
      <c r="AJ286" s="437" t="s">
        <v>4056</v>
      </c>
      <c r="AK286" s="356">
        <v>332098.88</v>
      </c>
      <c r="AL286" s="356">
        <v>324200.71000000002</v>
      </c>
      <c r="AM286" s="356" t="s">
        <v>3378</v>
      </c>
      <c r="AN286" s="356"/>
      <c r="AO286" s="356"/>
      <c r="AP286" s="356"/>
      <c r="AQ286" s="356"/>
      <c r="AR286" s="356"/>
      <c r="AS286" s="356"/>
      <c r="AT286" s="356"/>
      <c r="AU286" s="356"/>
      <c r="AV286" s="356"/>
      <c r="AW286" s="356"/>
      <c r="AX286" s="356"/>
      <c r="AY286" s="356"/>
      <c r="AZ286" s="356"/>
      <c r="BA286" s="356">
        <v>0</v>
      </c>
      <c r="BB286" s="356">
        <v>0</v>
      </c>
      <c r="BC286" s="356">
        <v>0</v>
      </c>
      <c r="BD286" s="356" t="s">
        <v>3167</v>
      </c>
      <c r="BE286" s="356" t="s">
        <v>3167</v>
      </c>
      <c r="BF286" s="356">
        <v>0</v>
      </c>
      <c r="BG286" s="356">
        <v>0</v>
      </c>
      <c r="BH286" s="356">
        <v>0</v>
      </c>
      <c r="BI286" s="356">
        <v>0</v>
      </c>
      <c r="BJ286" s="356">
        <v>0</v>
      </c>
      <c r="BK286" s="356">
        <v>0</v>
      </c>
      <c r="BL286" s="356">
        <v>0</v>
      </c>
      <c r="BM286" s="356">
        <v>0</v>
      </c>
      <c r="BN286" s="356">
        <v>0</v>
      </c>
      <c r="BO286" s="356">
        <v>0</v>
      </c>
      <c r="BP286" s="356">
        <v>0</v>
      </c>
      <c r="BQ286" s="356">
        <v>0</v>
      </c>
      <c r="BR286" s="356">
        <v>0</v>
      </c>
      <c r="BS286" s="115" t="s">
        <v>4057</v>
      </c>
      <c r="BT286" s="115"/>
    </row>
    <row r="287" spans="1:72" ht="15.75" customHeight="1">
      <c r="A287" s="127" t="s">
        <v>30</v>
      </c>
      <c r="B287" s="108" t="s">
        <v>1826</v>
      </c>
      <c r="C287" s="127" t="s">
        <v>1823</v>
      </c>
      <c r="D287" s="309">
        <v>4954616</v>
      </c>
      <c r="E287" s="309" t="s">
        <v>18</v>
      </c>
      <c r="F287" s="309" t="s">
        <v>42</v>
      </c>
      <c r="G287" s="309" t="s">
        <v>52</v>
      </c>
      <c r="H287" s="309"/>
      <c r="I287" s="309"/>
      <c r="J287" s="26" t="s">
        <v>4046</v>
      </c>
      <c r="K287" s="309"/>
      <c r="L287" s="405"/>
      <c r="M287" s="405"/>
      <c r="N287" s="438"/>
      <c r="O287" s="309" t="s">
        <v>4061</v>
      </c>
      <c r="P287" s="406">
        <v>0.01</v>
      </c>
      <c r="Q287" s="439"/>
      <c r="R287" s="436"/>
      <c r="S287" s="309"/>
      <c r="T287" s="309"/>
      <c r="U287" s="309"/>
      <c r="V287" s="309" t="s">
        <v>42</v>
      </c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356"/>
      <c r="AL287" s="356"/>
      <c r="AM287" s="356"/>
      <c r="AN287" s="356"/>
      <c r="AO287" s="356"/>
      <c r="AP287" s="356"/>
      <c r="AQ287" s="356"/>
      <c r="AR287" s="356"/>
      <c r="AS287" s="356"/>
      <c r="AT287" s="356"/>
      <c r="AU287" s="356"/>
      <c r="AV287" s="356"/>
      <c r="AW287" s="356"/>
      <c r="AX287" s="356"/>
      <c r="AY287" s="356"/>
      <c r="AZ287" s="356"/>
      <c r="BA287" s="356"/>
      <c r="BB287" s="356"/>
      <c r="BC287" s="356"/>
      <c r="BD287" s="356"/>
      <c r="BE287" s="356"/>
      <c r="BF287" s="356"/>
      <c r="BG287" s="356"/>
      <c r="BH287" s="356"/>
      <c r="BI287" s="356">
        <v>0</v>
      </c>
      <c r="BJ287" s="356">
        <v>0</v>
      </c>
      <c r="BK287" s="356">
        <v>0</v>
      </c>
      <c r="BL287" s="356">
        <v>0</v>
      </c>
      <c r="BM287" s="356">
        <v>0</v>
      </c>
      <c r="BN287" s="356">
        <v>0</v>
      </c>
      <c r="BO287" s="356">
        <v>0</v>
      </c>
      <c r="BP287" s="356">
        <v>0</v>
      </c>
      <c r="BQ287" s="356">
        <v>0</v>
      </c>
      <c r="BR287" s="356">
        <v>0</v>
      </c>
      <c r="BS287" s="115">
        <v>0</v>
      </c>
      <c r="BT287" s="115"/>
    </row>
    <row r="288" spans="1:72" ht="15.75" customHeight="1">
      <c r="A288" s="127" t="s">
        <v>30</v>
      </c>
      <c r="B288" s="416" t="s">
        <v>4970</v>
      </c>
      <c r="C288" s="127" t="s">
        <v>4971</v>
      </c>
      <c r="D288" s="309">
        <v>9398037</v>
      </c>
      <c r="E288" s="309" t="s">
        <v>18</v>
      </c>
      <c r="F288" s="309" t="s">
        <v>32</v>
      </c>
      <c r="G288" s="309" t="s">
        <v>1034</v>
      </c>
      <c r="H288" s="309"/>
      <c r="I288" s="309"/>
      <c r="J288" s="26" t="s">
        <v>170</v>
      </c>
      <c r="K288" s="309"/>
      <c r="L288" s="405"/>
      <c r="M288" s="405"/>
      <c r="N288" s="438"/>
      <c r="O288" s="309" t="s">
        <v>4053</v>
      </c>
      <c r="P288" s="406">
        <v>1.4999999999999999E-2</v>
      </c>
      <c r="Q288" s="439" t="s">
        <v>4972</v>
      </c>
      <c r="R288" s="436"/>
      <c r="S288" s="309"/>
      <c r="T288" s="309"/>
      <c r="U288" s="309"/>
      <c r="V288" s="309" t="s">
        <v>32</v>
      </c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356"/>
      <c r="AL288" s="356"/>
      <c r="AM288" s="356"/>
      <c r="AN288" s="356"/>
      <c r="AO288" s="356"/>
      <c r="AP288" s="356"/>
      <c r="AQ288" s="356"/>
      <c r="AR288" s="356"/>
      <c r="AS288" s="356"/>
      <c r="AT288" s="356"/>
      <c r="AU288" s="356"/>
      <c r="AV288" s="356"/>
      <c r="AW288" s="356"/>
      <c r="AX288" s="356"/>
      <c r="AY288" s="356"/>
      <c r="AZ288" s="356"/>
      <c r="BA288" s="356"/>
      <c r="BB288" s="356"/>
      <c r="BC288" s="356"/>
      <c r="BD288" s="356"/>
      <c r="BE288" s="356"/>
      <c r="BF288" s="356"/>
      <c r="BG288" s="356"/>
      <c r="BH288" s="356"/>
      <c r="BI288" s="356"/>
      <c r="BJ288" s="356">
        <v>50128.04</v>
      </c>
      <c r="BK288" s="356">
        <v>50643.08</v>
      </c>
      <c r="BL288" s="356">
        <v>51296.25</v>
      </c>
      <c r="BM288" s="356">
        <v>51809.09</v>
      </c>
      <c r="BN288" s="356">
        <v>52436.09</v>
      </c>
      <c r="BO288" s="356">
        <v>52890.05</v>
      </c>
      <c r="BP288" s="356">
        <v>53362.71</v>
      </c>
      <c r="BQ288" s="356">
        <v>53778.16</v>
      </c>
      <c r="BR288" s="356">
        <v>54360.79</v>
      </c>
      <c r="BS288" s="115">
        <v>60916.81</v>
      </c>
      <c r="BT288" s="115"/>
    </row>
    <row r="289" spans="1:72" ht="15.75" customHeight="1">
      <c r="A289" s="127" t="s">
        <v>30</v>
      </c>
      <c r="B289" s="108" t="s">
        <v>4973</v>
      </c>
      <c r="C289" s="127" t="s">
        <v>4974</v>
      </c>
      <c r="D289" s="309">
        <v>4645513</v>
      </c>
      <c r="E289" s="309" t="s">
        <v>159</v>
      </c>
      <c r="F289" s="309" t="s">
        <v>32</v>
      </c>
      <c r="G289" s="309" t="s">
        <v>4317</v>
      </c>
      <c r="H289" s="309" t="str">
        <f>IFERROR(VLOOKUP(G289,'Cadastro de assessores'!A:B,2,FALSE),"Não Cadastrado")</f>
        <v>19634</v>
      </c>
      <c r="I289" s="309"/>
      <c r="J289" s="26" t="s">
        <v>161</v>
      </c>
      <c r="K289" s="309" t="s">
        <v>4052</v>
      </c>
      <c r="L289" s="405">
        <v>44172</v>
      </c>
      <c r="M289" s="405">
        <v>44172</v>
      </c>
      <c r="N289" s="438">
        <v>44495</v>
      </c>
      <c r="O289" s="309" t="s">
        <v>4047</v>
      </c>
      <c r="P289" s="406">
        <v>0.02</v>
      </c>
      <c r="Q289" s="439" t="s">
        <v>4975</v>
      </c>
      <c r="R289" s="436"/>
      <c r="S289" s="309" t="str">
        <f>IF(BC289&lt;=0,"",IF(BC289&lt;=1000000,"Não Qualificado",IF(AND(BC289&gt;1000000,BC289&lt;=10000000),"Qualificado","Profissional")))</f>
        <v>Não Qualificado</v>
      </c>
      <c r="T289" s="309" t="s">
        <v>163</v>
      </c>
      <c r="U289" s="309" t="s">
        <v>4976</v>
      </c>
      <c r="V289" s="309" t="s">
        <v>42</v>
      </c>
      <c r="W289" s="437" t="s">
        <v>4056</v>
      </c>
      <c r="X289" s="437" t="s">
        <v>4056</v>
      </c>
      <c r="Y289" s="437" t="s">
        <v>4056</v>
      </c>
      <c r="Z289" s="437" t="s">
        <v>4056</v>
      </c>
      <c r="AA289" s="437" t="s">
        <v>4056</v>
      </c>
      <c r="AB289" s="437" t="s">
        <v>4056</v>
      </c>
      <c r="AC289" s="437" t="s">
        <v>4056</v>
      </c>
      <c r="AD289" s="437" t="s">
        <v>4056</v>
      </c>
      <c r="AE289" s="437" t="s">
        <v>4056</v>
      </c>
      <c r="AF289" s="437" t="s">
        <v>4056</v>
      </c>
      <c r="AG289" s="437" t="s">
        <v>4056</v>
      </c>
      <c r="AH289" s="437" t="s">
        <v>4056</v>
      </c>
      <c r="AI289" s="437" t="s">
        <v>4977</v>
      </c>
      <c r="AJ289" s="437" t="s">
        <v>4978</v>
      </c>
      <c r="AK289" s="356">
        <v>329546.06</v>
      </c>
      <c r="AL289" s="356">
        <v>205365.62</v>
      </c>
      <c r="AM289" s="356">
        <v>305910.28999999998</v>
      </c>
      <c r="AN289" s="356">
        <v>304267.98</v>
      </c>
      <c r="AO289" s="356">
        <v>319354.3</v>
      </c>
      <c r="AP289" s="356">
        <v>322065.12</v>
      </c>
      <c r="AQ289" s="356">
        <v>320049.40000000002</v>
      </c>
      <c r="AR289" s="356">
        <v>331508.61</v>
      </c>
      <c r="AS289" s="356">
        <v>326746.71000000002</v>
      </c>
      <c r="AT289" s="356">
        <v>316433.87</v>
      </c>
      <c r="AU289" s="356">
        <v>312831.21000000002</v>
      </c>
      <c r="AV289" s="356">
        <v>302599.64</v>
      </c>
      <c r="AW289" s="356">
        <v>286912.63</v>
      </c>
      <c r="AX289" s="356"/>
      <c r="AY289" s="356"/>
      <c r="AZ289" s="356"/>
      <c r="BA289" s="356">
        <v>0</v>
      </c>
      <c r="BB289" s="356">
        <v>0</v>
      </c>
      <c r="BC289" s="356">
        <v>171033.57</v>
      </c>
      <c r="BD289" s="356" t="s">
        <v>3167</v>
      </c>
      <c r="BE289" s="356" t="s">
        <v>3167</v>
      </c>
      <c r="BF289" s="356">
        <v>0</v>
      </c>
      <c r="BG289" s="356">
        <v>0</v>
      </c>
      <c r="BH289" s="356">
        <v>0</v>
      </c>
      <c r="BI289" s="356">
        <v>0</v>
      </c>
      <c r="BJ289" s="356">
        <v>0</v>
      </c>
      <c r="BK289" s="356">
        <v>0</v>
      </c>
      <c r="BL289" s="356">
        <v>0</v>
      </c>
      <c r="BM289" s="356">
        <v>0</v>
      </c>
      <c r="BN289" s="356">
        <v>0</v>
      </c>
      <c r="BO289" s="356">
        <v>0</v>
      </c>
      <c r="BP289" s="356">
        <v>0</v>
      </c>
      <c r="BQ289" s="356">
        <v>0</v>
      </c>
      <c r="BR289" s="356">
        <v>0</v>
      </c>
      <c r="BS289" s="115" t="s">
        <v>4057</v>
      </c>
      <c r="BT289" s="115"/>
    </row>
    <row r="290" spans="1:72" ht="15.75" customHeight="1">
      <c r="A290" s="127" t="s">
        <v>30</v>
      </c>
      <c r="B290" s="108" t="s">
        <v>1834</v>
      </c>
      <c r="C290" s="408" t="s">
        <v>3910</v>
      </c>
      <c r="D290" s="316">
        <v>8126020</v>
      </c>
      <c r="E290" s="310" t="s">
        <v>18</v>
      </c>
      <c r="F290" s="310" t="s">
        <v>32</v>
      </c>
      <c r="G290" s="316" t="s">
        <v>2729</v>
      </c>
      <c r="H290" s="316"/>
      <c r="I290" s="316"/>
      <c r="J290" s="26" t="s">
        <v>4046</v>
      </c>
      <c r="K290" s="310"/>
      <c r="L290" s="434"/>
      <c r="M290" s="434"/>
      <c r="N290" s="309"/>
      <c r="O290" s="309" t="s">
        <v>4053</v>
      </c>
      <c r="P290" s="406">
        <v>1.4999999999999999E-2</v>
      </c>
      <c r="Q290" s="176" t="s">
        <v>4979</v>
      </c>
      <c r="R290" s="436"/>
      <c r="S290" s="309"/>
      <c r="T290" s="309"/>
      <c r="U290" s="309"/>
      <c r="V290" s="309" t="s">
        <v>32</v>
      </c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  <c r="AG290" s="367"/>
      <c r="AH290" s="367"/>
      <c r="AI290" s="437"/>
      <c r="AJ290" s="356"/>
      <c r="AK290" s="356"/>
      <c r="AL290" s="356"/>
      <c r="AM290" s="356"/>
      <c r="AN290" s="356"/>
      <c r="AO290" s="356"/>
      <c r="AP290" s="356"/>
      <c r="AQ290" s="356"/>
      <c r="AR290" s="356"/>
      <c r="AS290" s="367"/>
      <c r="AT290" s="357"/>
      <c r="AU290" s="357"/>
      <c r="AV290" s="356"/>
      <c r="AW290" s="356"/>
      <c r="AX290" s="356"/>
      <c r="AY290" s="356"/>
      <c r="AZ290" s="356"/>
      <c r="BA290" s="356"/>
      <c r="BB290" s="356"/>
      <c r="BC290" s="356"/>
      <c r="BD290" s="356"/>
      <c r="BE290" s="356"/>
      <c r="BF290" s="356"/>
      <c r="BG290" s="356"/>
      <c r="BH290" s="356"/>
      <c r="BI290" s="356"/>
      <c r="BJ290" s="356"/>
      <c r="BK290" s="356"/>
      <c r="BL290" s="356">
        <v>7000</v>
      </c>
      <c r="BM290" s="356">
        <v>1000</v>
      </c>
      <c r="BN290" s="356">
        <v>0</v>
      </c>
      <c r="BO290" s="356">
        <v>0</v>
      </c>
      <c r="BP290" s="356">
        <v>0</v>
      </c>
      <c r="BQ290" s="356">
        <v>0</v>
      </c>
      <c r="BR290" s="356">
        <v>0</v>
      </c>
      <c r="BS290" s="115" t="s">
        <v>4057</v>
      </c>
      <c r="BT290" s="115"/>
    </row>
    <row r="291" spans="1:72" ht="15.75" customHeight="1">
      <c r="A291" s="127" t="s">
        <v>30</v>
      </c>
      <c r="B291" s="108" t="s">
        <v>4980</v>
      </c>
      <c r="C291" s="408" t="s">
        <v>4981</v>
      </c>
      <c r="D291" s="316">
        <v>5905556</v>
      </c>
      <c r="E291" s="310" t="s">
        <v>18</v>
      </c>
      <c r="F291" s="310" t="s">
        <v>32</v>
      </c>
      <c r="G291" s="316" t="s">
        <v>3306</v>
      </c>
      <c r="H291" s="316" t="str">
        <f>IFERROR(VLOOKUP(G291,'Cadastro de assessores'!A:B,2,FALSE),"Não Cadastrado")</f>
        <v>18236</v>
      </c>
      <c r="I291" s="316"/>
      <c r="J291" s="26" t="s">
        <v>4046</v>
      </c>
      <c r="K291" s="310" t="s">
        <v>170</v>
      </c>
      <c r="L291" s="434">
        <v>44389</v>
      </c>
      <c r="M291" s="434">
        <v>44393</v>
      </c>
      <c r="N291" s="309"/>
      <c r="O291" s="309" t="s">
        <v>4047</v>
      </c>
      <c r="P291" s="406">
        <v>0.02</v>
      </c>
      <c r="Q291" s="176"/>
      <c r="R291" s="436"/>
      <c r="S291" s="309" t="str">
        <f t="shared" ref="S291:S293" si="30">IF(BC291&lt;=0,"",IF(BC291&lt;=1000000,"Não Qualificado",IF(AND(BC291&gt;1000000,BC291&lt;=10000000),"Qualificado","Profissional")))</f>
        <v/>
      </c>
      <c r="T291" s="309" t="s">
        <v>163</v>
      </c>
      <c r="U291" s="309" t="s">
        <v>4082</v>
      </c>
      <c r="V291" s="309" t="s">
        <v>32</v>
      </c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  <c r="AG291" s="367"/>
      <c r="AH291" s="367"/>
      <c r="AI291" s="437"/>
      <c r="AJ291" s="356"/>
      <c r="AK291" s="356"/>
      <c r="AL291" s="356"/>
      <c r="AM291" s="356"/>
      <c r="AN291" s="356"/>
      <c r="AO291" s="356"/>
      <c r="AP291" s="356"/>
      <c r="AQ291" s="356"/>
      <c r="AR291" s="356"/>
      <c r="AS291" s="367"/>
      <c r="AT291" s="357">
        <v>96469.71</v>
      </c>
      <c r="AU291" s="357">
        <v>95332.49</v>
      </c>
      <c r="AV291" s="356">
        <v>92604.52</v>
      </c>
      <c r="AW291" s="356">
        <v>88372.160000000003</v>
      </c>
      <c r="AX291" s="356">
        <v>88172.69</v>
      </c>
      <c r="AY291" s="356">
        <v>77546.64</v>
      </c>
      <c r="AZ291" s="356">
        <v>81352.37</v>
      </c>
      <c r="BA291" s="356">
        <v>87385.99</v>
      </c>
      <c r="BB291" s="356">
        <v>96671.79</v>
      </c>
      <c r="BC291" s="356">
        <v>0</v>
      </c>
      <c r="BD291" s="356">
        <v>94547.73</v>
      </c>
      <c r="BE291" s="356">
        <v>92679.64</v>
      </c>
      <c r="BF291" s="356">
        <v>90744.48</v>
      </c>
      <c r="BG291" s="356">
        <v>75280.129079999999</v>
      </c>
      <c r="BH291" s="356">
        <v>44144.69</v>
      </c>
      <c r="BI291" s="356">
        <v>198314.39</v>
      </c>
      <c r="BJ291" s="356">
        <v>159445.04999999999</v>
      </c>
      <c r="BK291" s="356">
        <v>148951.53</v>
      </c>
      <c r="BL291" s="356">
        <v>120617.66</v>
      </c>
      <c r="BM291" s="356">
        <v>99306.6</v>
      </c>
      <c r="BN291" s="356">
        <v>91281.83</v>
      </c>
      <c r="BO291" s="356">
        <v>64272.01</v>
      </c>
      <c r="BP291" s="356">
        <v>57846.53</v>
      </c>
      <c r="BQ291" s="356">
        <v>32885.300000000003</v>
      </c>
      <c r="BR291" s="356">
        <v>17389.310000000001</v>
      </c>
      <c r="BS291" s="115" t="s">
        <v>4057</v>
      </c>
      <c r="BT291" s="115"/>
    </row>
    <row r="292" spans="1:72" ht="15.75" customHeight="1">
      <c r="A292" s="127" t="s">
        <v>30</v>
      </c>
      <c r="B292" s="108" t="s">
        <v>4982</v>
      </c>
      <c r="C292" s="127" t="s">
        <v>4983</v>
      </c>
      <c r="D292" s="309">
        <v>4554462</v>
      </c>
      <c r="E292" s="309" t="s">
        <v>159</v>
      </c>
      <c r="F292" s="309" t="s">
        <v>32</v>
      </c>
      <c r="G292" s="309" t="s">
        <v>4984</v>
      </c>
      <c r="H292" s="309" t="str">
        <f>IFERROR(VLOOKUP(G292,'Cadastro de assessores'!A:B,2,FALSE),"Não Cadastrado")</f>
        <v>12639</v>
      </c>
      <c r="I292" s="309"/>
      <c r="J292" s="26" t="s">
        <v>161</v>
      </c>
      <c r="K292" s="309" t="s">
        <v>4052</v>
      </c>
      <c r="L292" s="438">
        <v>44130</v>
      </c>
      <c r="M292" s="438">
        <v>44130</v>
      </c>
      <c r="N292" s="405">
        <v>44538</v>
      </c>
      <c r="O292" s="309" t="s">
        <v>4053</v>
      </c>
      <c r="P292" s="406">
        <v>1.4999999999999999E-2</v>
      </c>
      <c r="Q292" s="439" t="s">
        <v>4985</v>
      </c>
      <c r="R292" s="436"/>
      <c r="S292" s="309" t="str">
        <f t="shared" si="30"/>
        <v>Não Qualificado</v>
      </c>
      <c r="T292" s="309" t="s">
        <v>163</v>
      </c>
      <c r="U292" s="309" t="s">
        <v>4055</v>
      </c>
      <c r="V292" s="309" t="s">
        <v>32</v>
      </c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 t="s">
        <v>4986</v>
      </c>
      <c r="AJ292" s="437" t="s">
        <v>4978</v>
      </c>
      <c r="AK292" s="356"/>
      <c r="AL292" s="356"/>
      <c r="AM292" s="356"/>
      <c r="AN292" s="356"/>
      <c r="AO292" s="356">
        <v>203907.82</v>
      </c>
      <c r="AP292" s="356">
        <v>205118.43</v>
      </c>
      <c r="AQ292" s="356">
        <v>204270.83</v>
      </c>
      <c r="AR292" s="356">
        <v>208846.83</v>
      </c>
      <c r="AS292" s="356">
        <v>207230.32</v>
      </c>
      <c r="AT292" s="356">
        <v>203171.67</v>
      </c>
      <c r="AU292" s="356">
        <v>171690.54</v>
      </c>
      <c r="AV292" s="356">
        <v>168189</v>
      </c>
      <c r="AW292" s="356">
        <v>162503.43</v>
      </c>
      <c r="AX292" s="356">
        <v>162642.22</v>
      </c>
      <c r="AY292" s="356"/>
      <c r="AZ292" s="356"/>
      <c r="BA292" s="356"/>
      <c r="BB292" s="356"/>
      <c r="BC292" s="356">
        <v>135652.4</v>
      </c>
      <c r="BD292" s="356" t="s">
        <v>3167</v>
      </c>
      <c r="BE292" s="356" t="s">
        <v>3167</v>
      </c>
      <c r="BF292" s="356">
        <v>0</v>
      </c>
      <c r="BG292" s="356">
        <v>0</v>
      </c>
      <c r="BH292" s="356">
        <v>0</v>
      </c>
      <c r="BI292" s="356">
        <v>0</v>
      </c>
      <c r="BJ292" s="356">
        <v>0</v>
      </c>
      <c r="BK292" s="356">
        <v>0</v>
      </c>
      <c r="BL292" s="356">
        <v>0</v>
      </c>
      <c r="BM292" s="356">
        <v>0</v>
      </c>
      <c r="BN292" s="356">
        <v>0</v>
      </c>
      <c r="BO292" s="356">
        <v>0</v>
      </c>
      <c r="BP292" s="356">
        <v>0</v>
      </c>
      <c r="BQ292" s="356">
        <v>0</v>
      </c>
      <c r="BR292" s="356">
        <v>0</v>
      </c>
      <c r="BS292" s="115" t="s">
        <v>4057</v>
      </c>
      <c r="BT292" s="115"/>
    </row>
    <row r="293" spans="1:72" ht="15.75" customHeight="1">
      <c r="A293" s="127" t="s">
        <v>30</v>
      </c>
      <c r="B293" s="108" t="s">
        <v>4987</v>
      </c>
      <c r="C293" s="408" t="s">
        <v>4988</v>
      </c>
      <c r="D293" s="310">
        <v>4988368</v>
      </c>
      <c r="E293" s="310" t="s">
        <v>18</v>
      </c>
      <c r="F293" s="310" t="s">
        <v>32</v>
      </c>
      <c r="G293" s="310" t="s">
        <v>3390</v>
      </c>
      <c r="H293" s="309" t="str">
        <f>IFERROR(VLOOKUP(G293,'Cadastro de assessores'!A:B,2,FALSE),"Não Cadastrado")</f>
        <v>13444</v>
      </c>
      <c r="I293" s="309"/>
      <c r="J293" s="26" t="s">
        <v>170</v>
      </c>
      <c r="K293" s="310" t="s">
        <v>170</v>
      </c>
      <c r="L293" s="434">
        <v>44293</v>
      </c>
      <c r="M293" s="434">
        <v>44293</v>
      </c>
      <c r="N293" s="316"/>
      <c r="O293" s="316" t="s">
        <v>4101</v>
      </c>
      <c r="P293" s="410">
        <v>8.0000000000000002E-3</v>
      </c>
      <c r="Q293" s="176"/>
      <c r="R293" s="436"/>
      <c r="S293" s="309" t="str">
        <f t="shared" si="30"/>
        <v>Não Qualificado</v>
      </c>
      <c r="T293" s="309" t="s">
        <v>163</v>
      </c>
      <c r="U293" s="309" t="s">
        <v>4182</v>
      </c>
      <c r="V293" s="309" t="s">
        <v>32</v>
      </c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56"/>
      <c r="AM293" s="356"/>
      <c r="AN293" s="356"/>
      <c r="AO293" s="356"/>
      <c r="AP293" s="356">
        <v>99963.06</v>
      </c>
      <c r="AQ293" s="356">
        <v>100443.57</v>
      </c>
      <c r="AR293" s="356">
        <v>98241.13</v>
      </c>
      <c r="AS293" s="356">
        <v>97049.53</v>
      </c>
      <c r="AT293" s="356">
        <v>99209.56</v>
      </c>
      <c r="AU293" s="356">
        <v>96163.76</v>
      </c>
      <c r="AV293" s="356">
        <v>95085.21</v>
      </c>
      <c r="AW293" s="356">
        <v>94158.86</v>
      </c>
      <c r="AX293" s="356">
        <v>89477.18</v>
      </c>
      <c r="AY293" s="356">
        <v>95178.71</v>
      </c>
      <c r="AZ293" s="356">
        <v>95488.6</v>
      </c>
      <c r="BA293" s="356">
        <v>95495.22</v>
      </c>
      <c r="BB293" s="356">
        <v>96453.63</v>
      </c>
      <c r="BC293" s="356">
        <v>197226.95</v>
      </c>
      <c r="BD293" s="356">
        <v>97352.08</v>
      </c>
      <c r="BE293" s="356">
        <v>97349.84</v>
      </c>
      <c r="BF293" s="356">
        <v>98428.14</v>
      </c>
      <c r="BG293" s="356">
        <v>100785.74</v>
      </c>
      <c r="BH293" s="356">
        <v>100695.83</v>
      </c>
      <c r="BI293" s="356">
        <v>101678.19</v>
      </c>
      <c r="BJ293" s="356">
        <v>98640.43</v>
      </c>
      <c r="BK293" s="356">
        <v>98152.54</v>
      </c>
      <c r="BL293" s="356">
        <v>88635.97</v>
      </c>
      <c r="BM293" s="356">
        <v>87842.73</v>
      </c>
      <c r="BN293" s="356">
        <v>86492.87</v>
      </c>
      <c r="BO293" s="356">
        <v>89374.16</v>
      </c>
      <c r="BP293" s="356">
        <v>92952.14</v>
      </c>
      <c r="BQ293" s="356">
        <v>96941.440000000002</v>
      </c>
      <c r="BR293" s="356">
        <v>99749.18</v>
      </c>
      <c r="BS293" s="115">
        <v>88830.55</v>
      </c>
      <c r="BT293" s="115"/>
    </row>
    <row r="294" spans="1:72" ht="15.75" customHeight="1">
      <c r="A294" s="127" t="s">
        <v>30</v>
      </c>
      <c r="B294" s="108" t="s">
        <v>1845</v>
      </c>
      <c r="C294" s="408" t="s">
        <v>4989</v>
      </c>
      <c r="D294" s="441">
        <v>4823267</v>
      </c>
      <c r="E294" s="310" t="s">
        <v>18</v>
      </c>
      <c r="F294" s="310" t="s">
        <v>32</v>
      </c>
      <c r="G294" s="310" t="s">
        <v>255</v>
      </c>
      <c r="H294" s="310"/>
      <c r="I294" s="310"/>
      <c r="J294" s="26" t="s">
        <v>4046</v>
      </c>
      <c r="K294" s="310"/>
      <c r="L294" s="442"/>
      <c r="M294" s="442">
        <v>44945</v>
      </c>
      <c r="N294" s="309"/>
      <c r="O294" s="309" t="s">
        <v>4061</v>
      </c>
      <c r="P294" s="406">
        <v>1.2E-2</v>
      </c>
      <c r="Q294" s="439"/>
      <c r="R294" s="436"/>
      <c r="S294" s="309"/>
      <c r="T294" s="309"/>
      <c r="U294" s="309"/>
      <c r="V294" s="309" t="s">
        <v>209</v>
      </c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356"/>
      <c r="AL294" s="356"/>
      <c r="AM294" s="356"/>
      <c r="AN294" s="356"/>
      <c r="AO294" s="356"/>
      <c r="AP294" s="356"/>
      <c r="AQ294" s="356"/>
      <c r="AR294" s="356"/>
      <c r="AS294" s="356"/>
      <c r="AT294" s="356"/>
      <c r="AU294" s="356"/>
      <c r="AV294" s="356"/>
      <c r="AW294" s="356"/>
      <c r="AX294" s="356"/>
      <c r="AY294" s="356"/>
      <c r="AZ294" s="356"/>
      <c r="BA294" s="356"/>
      <c r="BB294" s="356"/>
      <c r="BC294" s="356"/>
      <c r="BD294" s="356"/>
      <c r="BE294" s="356"/>
      <c r="BF294" s="356"/>
      <c r="BG294" s="356"/>
      <c r="BH294" s="356"/>
      <c r="BI294" s="356"/>
      <c r="BJ294" s="356"/>
      <c r="BK294" s="356"/>
      <c r="BL294" s="356">
        <v>86558.3</v>
      </c>
      <c r="BM294" s="356">
        <v>45116.4</v>
      </c>
      <c r="BN294" s="356">
        <v>0</v>
      </c>
      <c r="BO294" s="356">
        <v>0</v>
      </c>
      <c r="BP294" s="356">
        <v>0</v>
      </c>
      <c r="BQ294" s="356">
        <v>0</v>
      </c>
      <c r="BR294" s="356">
        <v>0</v>
      </c>
      <c r="BS294" s="115" t="s">
        <v>4057</v>
      </c>
      <c r="BT294" s="115"/>
    </row>
    <row r="295" spans="1:72" ht="15.75" customHeight="1">
      <c r="A295" s="127" t="s">
        <v>30</v>
      </c>
      <c r="B295" s="108" t="s">
        <v>4990</v>
      </c>
      <c r="C295" s="408" t="s">
        <v>4991</v>
      </c>
      <c r="D295" s="441">
        <v>8023410</v>
      </c>
      <c r="E295" s="310" t="s">
        <v>18</v>
      </c>
      <c r="F295" s="310" t="s">
        <v>42</v>
      </c>
      <c r="G295" s="310" t="s">
        <v>308</v>
      </c>
      <c r="H295" s="310" t="str">
        <f>IFERROR(VLOOKUP(G295,'Cadastro de assessores'!A:B,2,FALSE),"Não Cadastrado")</f>
        <v>17831</v>
      </c>
      <c r="I295" s="310"/>
      <c r="J295" s="26" t="s">
        <v>4046</v>
      </c>
      <c r="K295" s="310" t="s">
        <v>170</v>
      </c>
      <c r="L295" s="442">
        <v>44617</v>
      </c>
      <c r="M295" s="442">
        <v>44642</v>
      </c>
      <c r="N295" s="309"/>
      <c r="O295" s="309" t="s">
        <v>4064</v>
      </c>
      <c r="P295" s="406">
        <v>1.2E-2</v>
      </c>
      <c r="Q295" s="439" t="s">
        <v>4992</v>
      </c>
      <c r="R295" s="436"/>
      <c r="S295" s="309" t="str">
        <f t="shared" ref="S295:S297" si="31">IF(BC295&lt;=0,"",IF(BC295&lt;=1000000,"Não Qualificado",IF(AND(BC295&gt;1000000,BC295&lt;=10000000),"Qualificado","Profissional")))</f>
        <v>Não Qualificado</v>
      </c>
      <c r="T295" s="309" t="s">
        <v>163</v>
      </c>
      <c r="U295" s="309" t="s">
        <v>4100</v>
      </c>
      <c r="V295" s="309" t="s">
        <v>42</v>
      </c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356"/>
      <c r="AL295" s="356"/>
      <c r="AM295" s="356"/>
      <c r="AN295" s="356"/>
      <c r="AO295" s="356"/>
      <c r="AP295" s="356"/>
      <c r="AQ295" s="356"/>
      <c r="AR295" s="356"/>
      <c r="AS295" s="356"/>
      <c r="AT295" s="356"/>
      <c r="AU295" s="356"/>
      <c r="AV295" s="356"/>
      <c r="AW295" s="356"/>
      <c r="AX295" s="356"/>
      <c r="AY295" s="356"/>
      <c r="AZ295" s="356"/>
      <c r="BA295" s="356"/>
      <c r="BB295" s="356">
        <v>303257.45</v>
      </c>
      <c r="BC295" s="356">
        <v>101888.22</v>
      </c>
      <c r="BD295" s="356">
        <v>306956.53000000003</v>
      </c>
      <c r="BE295" s="356">
        <v>307940.17</v>
      </c>
      <c r="BF295" s="356">
        <v>311174.01</v>
      </c>
      <c r="BG295" s="356">
        <v>313031.42259999999</v>
      </c>
      <c r="BH295" s="356">
        <v>314766.33</v>
      </c>
      <c r="BI295" s="356">
        <v>319192.21000000002</v>
      </c>
      <c r="BJ295" s="356">
        <v>321469.84000000003</v>
      </c>
      <c r="BK295" s="356">
        <v>324233.77</v>
      </c>
      <c r="BL295" s="356">
        <v>123118.27</v>
      </c>
      <c r="BM295" s="356">
        <v>93189.759999999995</v>
      </c>
      <c r="BN295" s="356">
        <v>94201.17</v>
      </c>
      <c r="BO295" s="356">
        <v>95080.43</v>
      </c>
      <c r="BP295" s="356">
        <v>96062</v>
      </c>
      <c r="BQ295" s="356">
        <v>96222.37</v>
      </c>
      <c r="BR295" s="356">
        <v>97011.92</v>
      </c>
      <c r="BS295" s="115">
        <v>0</v>
      </c>
      <c r="BT295" s="115"/>
    </row>
    <row r="296" spans="1:72" ht="15.75" customHeight="1">
      <c r="A296" s="127" t="s">
        <v>30</v>
      </c>
      <c r="B296" s="108" t="s">
        <v>1859</v>
      </c>
      <c r="C296" s="127" t="s">
        <v>4993</v>
      </c>
      <c r="D296" s="323">
        <v>4680314</v>
      </c>
      <c r="E296" s="310" t="s">
        <v>18</v>
      </c>
      <c r="F296" s="310" t="s">
        <v>32</v>
      </c>
      <c r="G296" s="310" t="s">
        <v>4994</v>
      </c>
      <c r="H296" s="310">
        <f>IFERROR(VLOOKUP(G296,'Cadastro de assessores'!A:B,2,FALSE),"Não Cadastrado")</f>
        <v>12340</v>
      </c>
      <c r="I296" s="310"/>
      <c r="J296" s="26" t="s">
        <v>4046</v>
      </c>
      <c r="K296" s="310" t="s">
        <v>170</v>
      </c>
      <c r="L296" s="435">
        <v>44181</v>
      </c>
      <c r="M296" s="435">
        <v>44186</v>
      </c>
      <c r="N296" s="309"/>
      <c r="O296" s="309" t="s">
        <v>4053</v>
      </c>
      <c r="P296" s="406">
        <v>1.4999999999999999E-2</v>
      </c>
      <c r="Q296" s="439"/>
      <c r="R296" s="436"/>
      <c r="S296" s="309" t="str">
        <f t="shared" si="31"/>
        <v/>
      </c>
      <c r="T296" s="309" t="s">
        <v>163</v>
      </c>
      <c r="U296" s="309" t="s">
        <v>4091</v>
      </c>
      <c r="V296" s="309" t="s">
        <v>32</v>
      </c>
      <c r="W296" s="437" t="s">
        <v>4056</v>
      </c>
      <c r="X296" s="437" t="s">
        <v>4056</v>
      </c>
      <c r="Y296" s="437" t="s">
        <v>4056</v>
      </c>
      <c r="Z296" s="437" t="s">
        <v>4056</v>
      </c>
      <c r="AA296" s="437" t="s">
        <v>4056</v>
      </c>
      <c r="AB296" s="437" t="s">
        <v>4056</v>
      </c>
      <c r="AC296" s="437" t="s">
        <v>4056</v>
      </c>
      <c r="AD296" s="437" t="s">
        <v>4056</v>
      </c>
      <c r="AE296" s="437" t="s">
        <v>4056</v>
      </c>
      <c r="AF296" s="437" t="s">
        <v>4056</v>
      </c>
      <c r="AG296" s="437" t="s">
        <v>4056</v>
      </c>
      <c r="AH296" s="437"/>
      <c r="AI296" s="437"/>
      <c r="AJ296" s="437"/>
      <c r="AK296" s="356">
        <v>100577.3</v>
      </c>
      <c r="AL296" s="356">
        <v>148725.97</v>
      </c>
      <c r="AM296" s="356">
        <v>144618.28</v>
      </c>
      <c r="AN296" s="356">
        <v>144412.38</v>
      </c>
      <c r="AO296" s="356">
        <v>149013.5</v>
      </c>
      <c r="AP296" s="356">
        <v>150002.51999999999</v>
      </c>
      <c r="AQ296" s="356">
        <v>149416.74</v>
      </c>
      <c r="AR296" s="356">
        <v>152967.25</v>
      </c>
      <c r="AS296" s="356">
        <v>151735.84</v>
      </c>
      <c r="AT296" s="356">
        <v>148679.12</v>
      </c>
      <c r="AU296" s="356">
        <v>147757.01999999999</v>
      </c>
      <c r="AV296" s="356">
        <v>144961.65</v>
      </c>
      <c r="AW296" s="356">
        <v>139301.15</v>
      </c>
      <c r="AX296" s="356">
        <v>139573.37</v>
      </c>
      <c r="AY296" s="356">
        <v>141521.42000000001</v>
      </c>
      <c r="AZ296" s="356">
        <v>144725.21</v>
      </c>
      <c r="BA296" s="356">
        <v>145999.25</v>
      </c>
      <c r="BB296" s="356">
        <v>150946.87</v>
      </c>
      <c r="BC296" s="356"/>
      <c r="BD296" s="356">
        <v>150667.94</v>
      </c>
      <c r="BE296" s="356">
        <v>150146.29999999999</v>
      </c>
      <c r="BF296" s="356">
        <v>152483.67000000001</v>
      </c>
      <c r="BG296" s="356">
        <v>153180.12659999999</v>
      </c>
      <c r="BH296" s="356">
        <v>153671.85</v>
      </c>
      <c r="BI296" s="356">
        <v>159076.24</v>
      </c>
      <c r="BJ296" s="356">
        <v>158272.20000000001</v>
      </c>
      <c r="BK296" s="356">
        <v>182891.96</v>
      </c>
      <c r="BL296" s="356">
        <v>160998.76</v>
      </c>
      <c r="BM296" s="356">
        <v>161990.96</v>
      </c>
      <c r="BN296" s="356">
        <v>0</v>
      </c>
      <c r="BO296" s="356">
        <v>0</v>
      </c>
      <c r="BP296" s="356">
        <v>0</v>
      </c>
      <c r="BQ296" s="356">
        <v>0</v>
      </c>
      <c r="BR296" s="356">
        <v>0</v>
      </c>
      <c r="BS296" s="115">
        <v>0</v>
      </c>
      <c r="BT296" s="115"/>
    </row>
    <row r="297" spans="1:72" ht="15.75" customHeight="1">
      <c r="A297" s="127" t="s">
        <v>30</v>
      </c>
      <c r="B297" s="108" t="s">
        <v>4995</v>
      </c>
      <c r="C297" s="408" t="s">
        <v>4996</v>
      </c>
      <c r="D297" s="441">
        <v>7667659</v>
      </c>
      <c r="E297" s="310" t="s">
        <v>18</v>
      </c>
      <c r="F297" s="310" t="s">
        <v>42</v>
      </c>
      <c r="G297" s="310" t="s">
        <v>52</v>
      </c>
      <c r="H297" s="310" t="str">
        <f>IFERROR(VLOOKUP(G297,'Cadastro de assessores'!A:B,2,FALSE),"Não Cadastrado")</f>
        <v>18890</v>
      </c>
      <c r="I297" s="310"/>
      <c r="J297" s="26" t="s">
        <v>170</v>
      </c>
      <c r="K297" s="310" t="s">
        <v>170</v>
      </c>
      <c r="L297" s="442">
        <v>44641</v>
      </c>
      <c r="M297" s="442">
        <v>44645</v>
      </c>
      <c r="N297" s="309"/>
      <c r="O297" s="309" t="s">
        <v>4061</v>
      </c>
      <c r="P297" s="406">
        <v>7.0000000000000001E-3</v>
      </c>
      <c r="Q297" s="439"/>
      <c r="R297" s="436"/>
      <c r="S297" s="309" t="str">
        <f t="shared" si="31"/>
        <v>Não Qualificado</v>
      </c>
      <c r="T297" s="309" t="s">
        <v>163</v>
      </c>
      <c r="U297" s="309" t="s">
        <v>4997</v>
      </c>
      <c r="V297" s="309" t="s">
        <v>42</v>
      </c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356"/>
      <c r="AL297" s="356"/>
      <c r="AM297" s="356"/>
      <c r="AN297" s="356"/>
      <c r="AO297" s="356"/>
      <c r="AP297" s="356"/>
      <c r="AQ297" s="356"/>
      <c r="AR297" s="356"/>
      <c r="AS297" s="356"/>
      <c r="AT297" s="356"/>
      <c r="AU297" s="356"/>
      <c r="AV297" s="356"/>
      <c r="AW297" s="356"/>
      <c r="AX297" s="356"/>
      <c r="AY297" s="356"/>
      <c r="AZ297" s="356"/>
      <c r="BA297" s="356"/>
      <c r="BB297" s="356">
        <v>0</v>
      </c>
      <c r="BC297" s="356">
        <v>272.08</v>
      </c>
      <c r="BD297" s="356">
        <v>51093.96</v>
      </c>
      <c r="BE297" s="356">
        <v>51406.68</v>
      </c>
      <c r="BF297" s="356">
        <v>51520.959999999999</v>
      </c>
      <c r="BG297" s="356">
        <v>36542.712220000001</v>
      </c>
      <c r="BH297" s="356">
        <v>36571.839999999997</v>
      </c>
      <c r="BI297" s="356">
        <v>36792.46</v>
      </c>
      <c r="BJ297" s="356">
        <v>36809.5</v>
      </c>
      <c r="BK297" s="356">
        <v>37105.89</v>
      </c>
      <c r="BL297" s="356">
        <v>37621.99</v>
      </c>
      <c r="BM297" s="356">
        <v>16417.900000000001</v>
      </c>
      <c r="BN297" s="356">
        <v>38561.89</v>
      </c>
      <c r="BO297" s="356">
        <v>38950.61</v>
      </c>
      <c r="BP297" s="356">
        <v>39398.300000000003</v>
      </c>
      <c r="BQ297" s="356">
        <v>39411.26</v>
      </c>
      <c r="BR297" s="356">
        <v>27250.95</v>
      </c>
      <c r="BS297" s="115">
        <v>22819.97</v>
      </c>
      <c r="BT297" s="115"/>
    </row>
    <row r="298" spans="1:72" ht="15.75" customHeight="1">
      <c r="A298" s="127" t="s">
        <v>30</v>
      </c>
      <c r="B298" s="108" t="s">
        <v>4998</v>
      </c>
      <c r="C298" s="127" t="s">
        <v>4999</v>
      </c>
      <c r="D298" s="310">
        <v>2417083</v>
      </c>
      <c r="E298" s="310" t="s">
        <v>18</v>
      </c>
      <c r="F298" s="310" t="s">
        <v>42</v>
      </c>
      <c r="G298" s="310" t="s">
        <v>308</v>
      </c>
      <c r="H298" s="310" t="str">
        <f>IFERROR(VLOOKUP(G298,'Cadastro de assessores'!A:B,2,FALSE),"Não Cadastrado")</f>
        <v>17831</v>
      </c>
      <c r="I298" s="310"/>
      <c r="J298" s="26" t="s">
        <v>161</v>
      </c>
      <c r="K298" s="310" t="s">
        <v>170</v>
      </c>
      <c r="L298" s="435">
        <v>44762</v>
      </c>
      <c r="M298" s="435">
        <v>44790</v>
      </c>
      <c r="N298" s="405">
        <v>44939</v>
      </c>
      <c r="O298" s="309" t="s">
        <v>4064</v>
      </c>
      <c r="P298" s="406">
        <v>1.2E-2</v>
      </c>
      <c r="Q298" s="439" t="s">
        <v>5000</v>
      </c>
      <c r="R298" s="436"/>
      <c r="S298" s="309"/>
      <c r="T298" s="309"/>
      <c r="U298" s="309"/>
      <c r="V298" s="309" t="s">
        <v>3378</v>
      </c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356"/>
      <c r="AL298" s="356"/>
      <c r="AM298" s="356"/>
      <c r="AN298" s="356"/>
      <c r="AO298" s="356"/>
      <c r="AP298" s="356"/>
      <c r="AQ298" s="356"/>
      <c r="AR298" s="356"/>
      <c r="AS298" s="356"/>
      <c r="AT298" s="356"/>
      <c r="AU298" s="356"/>
      <c r="AV298" s="356"/>
      <c r="AW298" s="356"/>
      <c r="AX298" s="356"/>
      <c r="AY298" s="356"/>
      <c r="AZ298" s="356"/>
      <c r="BA298" s="356"/>
      <c r="BB298" s="356"/>
      <c r="BC298" s="356"/>
      <c r="BD298" s="356"/>
      <c r="BE298" s="356"/>
      <c r="BF298" s="356"/>
      <c r="BG298" s="356">
        <v>663134.87639999995</v>
      </c>
      <c r="BH298" s="356">
        <v>668723</v>
      </c>
      <c r="BI298" s="356">
        <v>575232.35</v>
      </c>
      <c r="BJ298" s="356">
        <v>377849.86</v>
      </c>
      <c r="BK298" s="356">
        <v>310831.65000000002</v>
      </c>
      <c r="BL298" s="356">
        <v>0</v>
      </c>
      <c r="BM298" s="356">
        <v>0</v>
      </c>
      <c r="BN298" s="356">
        <v>0</v>
      </c>
      <c r="BO298" s="356">
        <v>0</v>
      </c>
      <c r="BP298" s="356">
        <v>0</v>
      </c>
      <c r="BQ298" s="356">
        <v>0</v>
      </c>
      <c r="BR298" s="356">
        <v>0</v>
      </c>
      <c r="BS298" s="115" t="s">
        <v>4057</v>
      </c>
      <c r="BT298" s="115"/>
    </row>
    <row r="299" spans="1:72" ht="15.75" customHeight="1">
      <c r="A299" s="127" t="s">
        <v>30</v>
      </c>
      <c r="B299" s="108" t="s">
        <v>1870</v>
      </c>
      <c r="C299" s="408" t="s">
        <v>5001</v>
      </c>
      <c r="D299" s="336">
        <v>2114710</v>
      </c>
      <c r="E299" s="310" t="s">
        <v>18</v>
      </c>
      <c r="F299" s="310" t="s">
        <v>42</v>
      </c>
      <c r="G299" s="484" t="s">
        <v>5002</v>
      </c>
      <c r="H299" s="310" t="str">
        <f>IFERROR(VLOOKUP(G299,'Cadastro de assessores'!A:B,2,FALSE),"Não Cadastrado")</f>
        <v>Não Cadastrado</v>
      </c>
      <c r="I299" s="310"/>
      <c r="J299" s="26" t="s">
        <v>4046</v>
      </c>
      <c r="K299" s="310" t="s">
        <v>170</v>
      </c>
      <c r="L299" s="442">
        <v>44799</v>
      </c>
      <c r="M299" s="442">
        <v>44799</v>
      </c>
      <c r="N299" s="309"/>
      <c r="O299" s="309" t="s">
        <v>4064</v>
      </c>
      <c r="P299" s="406">
        <v>1.2E-2</v>
      </c>
      <c r="Q299" s="439" t="s">
        <v>5003</v>
      </c>
      <c r="R299" s="436"/>
      <c r="S299" s="309"/>
      <c r="T299" s="309"/>
      <c r="U299" s="309"/>
      <c r="V299" s="309" t="s">
        <v>42</v>
      </c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356"/>
      <c r="AL299" s="356"/>
      <c r="AM299" s="356"/>
      <c r="AN299" s="356"/>
      <c r="AO299" s="356"/>
      <c r="AP299" s="356"/>
      <c r="AQ299" s="356"/>
      <c r="AR299" s="356"/>
      <c r="AS299" s="356"/>
      <c r="AT299" s="356"/>
      <c r="AU299" s="356"/>
      <c r="AV299" s="356"/>
      <c r="AW299" s="356"/>
      <c r="AX299" s="356"/>
      <c r="AY299" s="356"/>
      <c r="AZ299" s="356"/>
      <c r="BA299" s="356"/>
      <c r="BB299" s="356"/>
      <c r="BC299" s="356"/>
      <c r="BD299" s="356"/>
      <c r="BE299" s="356"/>
      <c r="BF299" s="356"/>
      <c r="BG299" s="356">
        <v>789698.47600000002</v>
      </c>
      <c r="BH299" s="356">
        <v>1579134.65</v>
      </c>
      <c r="BI299" s="356">
        <v>1607902.23</v>
      </c>
      <c r="BJ299" s="356">
        <v>2088836.05</v>
      </c>
      <c r="BK299" s="356">
        <v>2107549.4700000002</v>
      </c>
      <c r="BL299" s="356">
        <v>2131749.16</v>
      </c>
      <c r="BM299" s="356">
        <v>111795.82</v>
      </c>
      <c r="BN299" s="356">
        <v>111758.99</v>
      </c>
      <c r="BO299" s="356">
        <v>113097.52</v>
      </c>
      <c r="BP299" s="356">
        <v>112074.57</v>
      </c>
      <c r="BQ299" s="356">
        <v>112443.37</v>
      </c>
      <c r="BR299" s="356">
        <v>113575.74</v>
      </c>
      <c r="BS299" s="115" t="s">
        <v>4057</v>
      </c>
      <c r="BT299" s="115"/>
    </row>
    <row r="300" spans="1:72" ht="15.75" customHeight="1">
      <c r="A300" s="127" t="s">
        <v>30</v>
      </c>
      <c r="B300" s="108" t="s">
        <v>1879</v>
      </c>
      <c r="C300" s="408" t="s">
        <v>1877</v>
      </c>
      <c r="D300" s="441">
        <v>7772568</v>
      </c>
      <c r="E300" s="310" t="s">
        <v>18</v>
      </c>
      <c r="F300" s="310" t="s">
        <v>32</v>
      </c>
      <c r="G300" s="310" t="s">
        <v>220</v>
      </c>
      <c r="H300" s="310">
        <f>IFERROR(VLOOKUP(G300,'Cadastro de assessores'!A:B,2,FALSE),"Não Cadastrado")</f>
        <v>12332</v>
      </c>
      <c r="I300" s="310"/>
      <c r="J300" s="26" t="s">
        <v>161</v>
      </c>
      <c r="K300" s="310" t="s">
        <v>170</v>
      </c>
      <c r="L300" s="442">
        <v>44636</v>
      </c>
      <c r="M300" s="442">
        <v>44637</v>
      </c>
      <c r="N300" s="309"/>
      <c r="O300" s="309" t="s">
        <v>4061</v>
      </c>
      <c r="P300" s="406">
        <v>7.0000000000000001E-3</v>
      </c>
      <c r="Q300" s="439" t="s">
        <v>5004</v>
      </c>
      <c r="R300" s="436"/>
      <c r="S300" s="309" t="str">
        <f t="shared" ref="S300:S313" si="32">IF(BC300&lt;=0,"",IF(BC300&lt;=1000000,"Não Qualificado",IF(AND(BC300&gt;1000000,BC300&lt;=10000000),"Qualificado","Profissional")))</f>
        <v>Não Qualificado</v>
      </c>
      <c r="T300" s="309" t="s">
        <v>163</v>
      </c>
      <c r="U300" s="309" t="s">
        <v>5005</v>
      </c>
      <c r="V300" s="309" t="s">
        <v>69</v>
      </c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356"/>
      <c r="AL300" s="356"/>
      <c r="AM300" s="356"/>
      <c r="AN300" s="356"/>
      <c r="AO300" s="356"/>
      <c r="AP300" s="356"/>
      <c r="AQ300" s="356"/>
      <c r="AR300" s="356"/>
      <c r="AS300" s="356"/>
      <c r="AT300" s="356"/>
      <c r="AU300" s="356"/>
      <c r="AV300" s="356"/>
      <c r="AW300" s="356"/>
      <c r="AX300" s="356"/>
      <c r="AY300" s="356"/>
      <c r="AZ300" s="356"/>
      <c r="BA300" s="356"/>
      <c r="BB300" s="356">
        <v>173135.52</v>
      </c>
      <c r="BC300" s="356">
        <v>85183.01</v>
      </c>
      <c r="BD300" s="356">
        <v>227085.75</v>
      </c>
      <c r="BE300" s="356">
        <v>245364.84</v>
      </c>
      <c r="BF300" s="356">
        <v>247624.39</v>
      </c>
      <c r="BG300" s="356">
        <v>249896.46799999999</v>
      </c>
      <c r="BH300" s="356">
        <v>252013.51</v>
      </c>
      <c r="BI300" s="356">
        <v>254348.71</v>
      </c>
      <c r="BJ300" s="356">
        <v>256659.96</v>
      </c>
      <c r="BK300" s="356">
        <v>259057.35</v>
      </c>
      <c r="BL300" s="356">
        <v>261952.89</v>
      </c>
      <c r="BM300" s="356">
        <v>264187.52000000002</v>
      </c>
      <c r="BN300" s="356">
        <v>0</v>
      </c>
      <c r="BO300" s="356">
        <v>0</v>
      </c>
      <c r="BP300" s="356">
        <v>0</v>
      </c>
      <c r="BQ300" s="356">
        <v>0</v>
      </c>
      <c r="BR300" s="356">
        <v>0</v>
      </c>
      <c r="BS300" s="115" t="s">
        <v>4057</v>
      </c>
      <c r="BT300" s="115"/>
    </row>
    <row r="301" spans="1:72" ht="15.75" customHeight="1">
      <c r="A301" s="127" t="s">
        <v>30</v>
      </c>
      <c r="B301" s="108" t="s">
        <v>1882</v>
      </c>
      <c r="C301" s="408" t="s">
        <v>1880</v>
      </c>
      <c r="D301" s="441">
        <v>5702220</v>
      </c>
      <c r="E301" s="310" t="s">
        <v>18</v>
      </c>
      <c r="F301" s="310" t="s">
        <v>32</v>
      </c>
      <c r="G301" s="310" t="s">
        <v>409</v>
      </c>
      <c r="H301" s="310">
        <f>IFERROR(VLOOKUP(G301,'Cadastro de assessores'!A:B,2,FALSE),"Não Cadastrado")</f>
        <v>12359</v>
      </c>
      <c r="I301" s="310"/>
      <c r="J301" s="26" t="s">
        <v>170</v>
      </c>
      <c r="K301" s="310" t="s">
        <v>170</v>
      </c>
      <c r="L301" s="442">
        <v>44655</v>
      </c>
      <c r="M301" s="442">
        <v>44656</v>
      </c>
      <c r="N301" s="309"/>
      <c r="O301" s="309" t="s">
        <v>4047</v>
      </c>
      <c r="P301" s="406">
        <v>7.0000000000000001E-3</v>
      </c>
      <c r="Q301" s="439"/>
      <c r="R301" s="436"/>
      <c r="S301" s="309" t="str">
        <f t="shared" si="32"/>
        <v>Não Qualificado</v>
      </c>
      <c r="T301" s="309" t="s">
        <v>163</v>
      </c>
      <c r="U301" s="309" t="s">
        <v>4075</v>
      </c>
      <c r="V301" s="309" t="s">
        <v>32</v>
      </c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356"/>
      <c r="AL301" s="356"/>
      <c r="AM301" s="356"/>
      <c r="AN301" s="356"/>
      <c r="AO301" s="356"/>
      <c r="AP301" s="356"/>
      <c r="AQ301" s="356"/>
      <c r="AR301" s="356"/>
      <c r="AS301" s="356"/>
      <c r="AT301" s="356"/>
      <c r="AU301" s="356"/>
      <c r="AV301" s="356"/>
      <c r="AW301" s="356"/>
      <c r="AX301" s="356"/>
      <c r="AY301" s="356"/>
      <c r="AZ301" s="356"/>
      <c r="BA301" s="356"/>
      <c r="BB301" s="356"/>
      <c r="BC301" s="356">
        <v>303227.44</v>
      </c>
      <c r="BD301" s="356" t="s">
        <v>3167</v>
      </c>
      <c r="BE301" s="356">
        <v>59550.3</v>
      </c>
      <c r="BF301" s="356">
        <v>60121.7</v>
      </c>
      <c r="BG301" s="356">
        <v>69062.603409999996</v>
      </c>
      <c r="BH301" s="356">
        <v>64055.88</v>
      </c>
      <c r="BI301" s="356">
        <v>67335.86</v>
      </c>
      <c r="BJ301" s="356">
        <v>67290.16</v>
      </c>
      <c r="BK301" s="356">
        <v>67728.27</v>
      </c>
      <c r="BL301" s="356">
        <v>65216.69</v>
      </c>
      <c r="BM301" s="356">
        <v>68777.16</v>
      </c>
      <c r="BN301" s="356">
        <v>16221.67</v>
      </c>
      <c r="BO301" s="356">
        <v>16405.5</v>
      </c>
      <c r="BP301" s="356">
        <v>16467.21</v>
      </c>
      <c r="BQ301" s="356">
        <v>16753.27</v>
      </c>
      <c r="BR301" s="356">
        <v>17125.53</v>
      </c>
      <c r="BS301" s="115">
        <v>18181.27</v>
      </c>
      <c r="BT301" s="115"/>
    </row>
    <row r="302" spans="1:72" ht="15.75" customHeight="1">
      <c r="A302" s="127" t="s">
        <v>30</v>
      </c>
      <c r="B302" s="108" t="s">
        <v>5006</v>
      </c>
      <c r="C302" s="408" t="s">
        <v>5007</v>
      </c>
      <c r="D302" s="441">
        <v>8450642</v>
      </c>
      <c r="E302" s="310" t="s">
        <v>18</v>
      </c>
      <c r="F302" s="310" t="s">
        <v>42</v>
      </c>
      <c r="G302" s="310" t="s">
        <v>48</v>
      </c>
      <c r="H302" s="310" t="str">
        <f>IFERROR(VLOOKUP(G302,'Cadastro de assessores'!A:B,2,FALSE),"Não Cadastrado")</f>
        <v>18009</v>
      </c>
      <c r="I302" s="310"/>
      <c r="J302" s="26" t="s">
        <v>161</v>
      </c>
      <c r="K302" s="310" t="s">
        <v>170</v>
      </c>
      <c r="L302" s="442">
        <v>44671</v>
      </c>
      <c r="M302" s="442">
        <v>44679</v>
      </c>
      <c r="N302" s="438">
        <v>44890</v>
      </c>
      <c r="O302" s="309" t="s">
        <v>4053</v>
      </c>
      <c r="P302" s="406">
        <v>1.4999999999999999E-2</v>
      </c>
      <c r="Q302" s="485" t="s">
        <v>5008</v>
      </c>
      <c r="R302" s="436"/>
      <c r="S302" s="309" t="str">
        <f t="shared" si="32"/>
        <v>Não Qualificado</v>
      </c>
      <c r="T302" s="309" t="s">
        <v>163</v>
      </c>
      <c r="U302" s="309" t="s">
        <v>4100</v>
      </c>
      <c r="V302" s="309" t="s">
        <v>32</v>
      </c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356"/>
      <c r="AL302" s="356"/>
      <c r="AM302" s="356"/>
      <c r="AN302" s="356"/>
      <c r="AO302" s="356"/>
      <c r="AP302" s="356"/>
      <c r="AQ302" s="356"/>
      <c r="AR302" s="356"/>
      <c r="AS302" s="356"/>
      <c r="AT302" s="356"/>
      <c r="AU302" s="356"/>
      <c r="AV302" s="356"/>
      <c r="AW302" s="356"/>
      <c r="AX302" s="356"/>
      <c r="AY302" s="356"/>
      <c r="AZ302" s="356"/>
      <c r="BA302" s="356"/>
      <c r="BB302" s="356"/>
      <c r="BC302" s="356">
        <v>289261.08</v>
      </c>
      <c r="BD302" s="356">
        <v>253373.37</v>
      </c>
      <c r="BE302" s="356">
        <v>240581.69</v>
      </c>
      <c r="BF302" s="356">
        <v>242687.63</v>
      </c>
      <c r="BG302" s="356">
        <v>243726.44469999999</v>
      </c>
      <c r="BH302" s="356">
        <v>245121.41</v>
      </c>
      <c r="BI302" s="356">
        <v>248592.94</v>
      </c>
      <c r="BJ302" s="356">
        <v>250265.26</v>
      </c>
      <c r="BK302" s="356">
        <v>0</v>
      </c>
      <c r="BL302" s="356">
        <v>0</v>
      </c>
      <c r="BM302" s="356">
        <v>0</v>
      </c>
      <c r="BN302" s="356">
        <v>0</v>
      </c>
      <c r="BO302" s="356">
        <v>0</v>
      </c>
      <c r="BP302" s="356">
        <v>0</v>
      </c>
      <c r="BQ302" s="356">
        <v>0</v>
      </c>
      <c r="BR302" s="356">
        <v>0</v>
      </c>
      <c r="BS302" s="115" t="s">
        <v>4057</v>
      </c>
      <c r="BT302" s="115"/>
    </row>
    <row r="303" spans="1:72" ht="15.75" customHeight="1">
      <c r="A303" s="127" t="s">
        <v>30</v>
      </c>
      <c r="B303" s="108" t="s">
        <v>5009</v>
      </c>
      <c r="C303" s="127" t="s">
        <v>5010</v>
      </c>
      <c r="D303" s="309">
        <v>4859807</v>
      </c>
      <c r="E303" s="309" t="s">
        <v>159</v>
      </c>
      <c r="F303" s="309" t="s">
        <v>2248</v>
      </c>
      <c r="G303" s="309" t="s">
        <v>5011</v>
      </c>
      <c r="H303" s="309" t="str">
        <f>IFERROR(VLOOKUP(G303,'Cadastro de assessores'!A:B,2,FALSE),"Não Cadastrado")</f>
        <v>1449</v>
      </c>
      <c r="I303" s="309"/>
      <c r="J303" s="26" t="s">
        <v>161</v>
      </c>
      <c r="K303" s="309" t="s">
        <v>4052</v>
      </c>
      <c r="L303" s="405">
        <v>44246</v>
      </c>
      <c r="M303" s="405">
        <v>44246</v>
      </c>
      <c r="N303" s="405">
        <v>44319</v>
      </c>
      <c r="O303" s="309" t="s">
        <v>4047</v>
      </c>
      <c r="P303" s="406">
        <v>0.02</v>
      </c>
      <c r="Q303" s="439" t="s">
        <v>5012</v>
      </c>
      <c r="R303" s="436"/>
      <c r="S303" s="309" t="str">
        <f t="shared" si="32"/>
        <v>Não Qualificado</v>
      </c>
      <c r="T303" s="309" t="s">
        <v>163</v>
      </c>
      <c r="U303" s="309" t="s">
        <v>4055</v>
      </c>
      <c r="V303" s="309" t="s">
        <v>32</v>
      </c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 t="s">
        <v>5013</v>
      </c>
      <c r="AI303" s="437" t="s">
        <v>5014</v>
      </c>
      <c r="AJ303" s="437" t="s">
        <v>5015</v>
      </c>
      <c r="AK303" s="356">
        <v>237505.21</v>
      </c>
      <c r="AL303" s="356">
        <v>233618.04</v>
      </c>
      <c r="AM303" s="356">
        <v>153929.73000000001</v>
      </c>
      <c r="AN303" s="356">
        <v>153958.42000000001</v>
      </c>
      <c r="AO303" s="356">
        <v>161660.97</v>
      </c>
      <c r="AP303" s="356">
        <v>162819.56</v>
      </c>
      <c r="AQ303" s="356">
        <v>162050.69</v>
      </c>
      <c r="AR303" s="356"/>
      <c r="AS303" s="356"/>
      <c r="AT303" s="356"/>
      <c r="AU303" s="356"/>
      <c r="AV303" s="356"/>
      <c r="AW303" s="356"/>
      <c r="AX303" s="356"/>
      <c r="AY303" s="356"/>
      <c r="AZ303" s="356"/>
      <c r="BA303" s="356">
        <v>0</v>
      </c>
      <c r="BB303" s="356">
        <v>0</v>
      </c>
      <c r="BC303" s="356">
        <v>110406.99</v>
      </c>
      <c r="BD303" s="356" t="s">
        <v>3167</v>
      </c>
      <c r="BE303" s="356" t="s">
        <v>3167</v>
      </c>
      <c r="BF303" s="356">
        <v>0</v>
      </c>
      <c r="BG303" s="356">
        <v>0</v>
      </c>
      <c r="BH303" s="356">
        <v>0</v>
      </c>
      <c r="BI303" s="356">
        <v>0</v>
      </c>
      <c r="BJ303" s="356">
        <v>0</v>
      </c>
      <c r="BK303" s="356">
        <v>0</v>
      </c>
      <c r="BL303" s="356">
        <v>0</v>
      </c>
      <c r="BM303" s="356">
        <v>0</v>
      </c>
      <c r="BN303" s="356">
        <v>0</v>
      </c>
      <c r="BO303" s="356">
        <v>0</v>
      </c>
      <c r="BP303" s="356">
        <v>0</v>
      </c>
      <c r="BQ303" s="356">
        <v>0</v>
      </c>
      <c r="BR303" s="356">
        <v>0</v>
      </c>
      <c r="BS303" s="115" t="s">
        <v>4057</v>
      </c>
      <c r="BT303" s="115"/>
    </row>
    <row r="304" spans="1:72" ht="15.75" customHeight="1">
      <c r="A304" s="127" t="s">
        <v>30</v>
      </c>
      <c r="B304" s="108" t="s">
        <v>5016</v>
      </c>
      <c r="C304" s="408" t="s">
        <v>5017</v>
      </c>
      <c r="D304" s="316">
        <v>5627240</v>
      </c>
      <c r="E304" s="310" t="s">
        <v>18</v>
      </c>
      <c r="F304" s="310" t="s">
        <v>42</v>
      </c>
      <c r="G304" s="310" t="s">
        <v>48</v>
      </c>
      <c r="H304" s="310" t="str">
        <f>IFERROR(VLOOKUP(G304,'Cadastro de assessores'!A:B,2,FALSE),"Não Cadastrado")</f>
        <v>18009</v>
      </c>
      <c r="I304" s="310"/>
      <c r="J304" s="26" t="s">
        <v>4046</v>
      </c>
      <c r="K304" s="310" t="s">
        <v>170</v>
      </c>
      <c r="L304" s="434">
        <v>44361</v>
      </c>
      <c r="M304" s="434">
        <v>44362</v>
      </c>
      <c r="N304" s="316"/>
      <c r="O304" s="316" t="s">
        <v>4061</v>
      </c>
      <c r="P304" s="406">
        <v>1.2E-2</v>
      </c>
      <c r="Q304" s="176" t="s">
        <v>5018</v>
      </c>
      <c r="R304" s="436"/>
      <c r="S304" s="309" t="str">
        <f t="shared" si="32"/>
        <v/>
      </c>
      <c r="T304" s="309" t="s">
        <v>163</v>
      </c>
      <c r="U304" s="309" t="s">
        <v>4105</v>
      </c>
      <c r="V304" s="309" t="s">
        <v>230</v>
      </c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56"/>
      <c r="AL304" s="356"/>
      <c r="AM304" s="356"/>
      <c r="AN304" s="356"/>
      <c r="AO304" s="356"/>
      <c r="AP304" s="356"/>
      <c r="AQ304" s="367"/>
      <c r="AR304" s="367"/>
      <c r="AS304" s="356">
        <v>63732.03</v>
      </c>
      <c r="AT304" s="356">
        <v>97202.55</v>
      </c>
      <c r="AU304" s="356">
        <v>96046.65</v>
      </c>
      <c r="AV304" s="356">
        <v>93349.35</v>
      </c>
      <c r="AW304" s="356">
        <v>88921.600000000006</v>
      </c>
      <c r="AX304" s="356">
        <v>88591.58</v>
      </c>
      <c r="AY304" s="356">
        <v>89582.76</v>
      </c>
      <c r="AZ304" s="356">
        <v>93531.67</v>
      </c>
      <c r="BA304" s="356">
        <v>94268.69</v>
      </c>
      <c r="BB304" s="356">
        <v>98598.34</v>
      </c>
      <c r="BC304" s="356"/>
      <c r="BD304" s="356">
        <v>95561.64</v>
      </c>
      <c r="BE304" s="356">
        <v>93586.05</v>
      </c>
      <c r="BF304" s="356">
        <v>96544.67</v>
      </c>
      <c r="BG304" s="356">
        <v>98348.922810000004</v>
      </c>
      <c r="BH304" s="356">
        <v>97585.07</v>
      </c>
      <c r="BI304" s="356">
        <v>103101.74</v>
      </c>
      <c r="BJ304" s="356">
        <v>103016.55</v>
      </c>
      <c r="BK304" s="356">
        <v>103357.08</v>
      </c>
      <c r="BL304" s="356">
        <v>104732.11</v>
      </c>
      <c r="BM304" s="356">
        <v>104879.03</v>
      </c>
      <c r="BN304" s="356">
        <v>0</v>
      </c>
      <c r="BO304" s="356">
        <v>0</v>
      </c>
      <c r="BP304" s="356">
        <v>0</v>
      </c>
      <c r="BQ304" s="356">
        <v>0</v>
      </c>
      <c r="BR304" s="356">
        <v>0</v>
      </c>
      <c r="BS304" s="115" t="s">
        <v>4057</v>
      </c>
      <c r="BT304" s="115"/>
    </row>
    <row r="305" spans="1:72" ht="15.75" customHeight="1">
      <c r="A305" s="127" t="s">
        <v>30</v>
      </c>
      <c r="B305" s="108" t="s">
        <v>5019</v>
      </c>
      <c r="C305" s="408" t="s">
        <v>5020</v>
      </c>
      <c r="D305" s="316">
        <v>5634110</v>
      </c>
      <c r="E305" s="309" t="s">
        <v>18</v>
      </c>
      <c r="F305" s="309" t="s">
        <v>42</v>
      </c>
      <c r="G305" s="309" t="s">
        <v>48</v>
      </c>
      <c r="H305" s="309" t="str">
        <f>IFERROR(VLOOKUP(G305,'Cadastro de assessores'!A:B,2,FALSE),"Não Cadastrado")</f>
        <v>18009</v>
      </c>
      <c r="I305" s="309"/>
      <c r="J305" s="26" t="s">
        <v>161</v>
      </c>
      <c r="K305" s="309" t="s">
        <v>4052</v>
      </c>
      <c r="L305" s="405">
        <v>44356</v>
      </c>
      <c r="M305" s="405">
        <v>44356</v>
      </c>
      <c r="N305" s="409">
        <v>44714</v>
      </c>
      <c r="O305" s="316" t="s">
        <v>4047</v>
      </c>
      <c r="P305" s="406">
        <v>0.02</v>
      </c>
      <c r="Q305" s="176" t="s">
        <v>5021</v>
      </c>
      <c r="R305" s="436"/>
      <c r="S305" s="309" t="str">
        <f t="shared" si="32"/>
        <v>Não Qualificado</v>
      </c>
      <c r="T305" s="309" t="s">
        <v>163</v>
      </c>
      <c r="U305" s="309" t="s">
        <v>4226</v>
      </c>
      <c r="V305" s="309" t="s">
        <v>42</v>
      </c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  <c r="AG305" s="367"/>
      <c r="AH305" s="367"/>
      <c r="AI305" s="367"/>
      <c r="AJ305" s="367"/>
      <c r="AK305" s="356"/>
      <c r="AL305" s="356"/>
      <c r="AM305" s="356"/>
      <c r="AN305" s="356"/>
      <c r="AO305" s="356"/>
      <c r="AP305" s="356"/>
      <c r="AQ305" s="356"/>
      <c r="AR305" s="367"/>
      <c r="AS305" s="356">
        <v>98702.31</v>
      </c>
      <c r="AT305" s="356">
        <v>95587.12</v>
      </c>
      <c r="AU305" s="356">
        <v>94370.880000000005</v>
      </c>
      <c r="AV305" s="356">
        <v>91737.24</v>
      </c>
      <c r="AW305" s="356">
        <v>86822.36</v>
      </c>
      <c r="AX305" s="356">
        <v>86295.75</v>
      </c>
      <c r="AY305" s="356">
        <v>87434.35</v>
      </c>
      <c r="AZ305" s="356">
        <v>88096.89</v>
      </c>
      <c r="BA305" s="356">
        <v>88821.96</v>
      </c>
      <c r="BB305" s="356">
        <v>92875.76</v>
      </c>
      <c r="BC305" s="356">
        <v>15258.01</v>
      </c>
      <c r="BD305" s="356">
        <v>90290.48</v>
      </c>
      <c r="BE305" s="356" t="s">
        <v>3167</v>
      </c>
      <c r="BF305" s="356">
        <v>0</v>
      </c>
      <c r="BG305" s="356">
        <v>0</v>
      </c>
      <c r="BH305" s="356">
        <v>0</v>
      </c>
      <c r="BI305" s="356">
        <v>0</v>
      </c>
      <c r="BJ305" s="356">
        <v>0</v>
      </c>
      <c r="BK305" s="356">
        <v>0</v>
      </c>
      <c r="BL305" s="356">
        <v>0</v>
      </c>
      <c r="BM305" s="356">
        <v>0</v>
      </c>
      <c r="BN305" s="356">
        <v>0</v>
      </c>
      <c r="BO305" s="356">
        <v>0</v>
      </c>
      <c r="BP305" s="356">
        <v>0</v>
      </c>
      <c r="BQ305" s="356">
        <v>0</v>
      </c>
      <c r="BR305" s="356">
        <v>0</v>
      </c>
      <c r="BS305" s="115" t="s">
        <v>4057</v>
      </c>
      <c r="BT305" s="115"/>
    </row>
    <row r="306" spans="1:72" ht="15.75" customHeight="1">
      <c r="A306" s="127" t="s">
        <v>30</v>
      </c>
      <c r="B306" s="108" t="s">
        <v>1896</v>
      </c>
      <c r="C306" s="127" t="s">
        <v>1894</v>
      </c>
      <c r="D306" s="309">
        <v>2866620</v>
      </c>
      <c r="E306" s="310" t="s">
        <v>18</v>
      </c>
      <c r="F306" s="310" t="s">
        <v>32</v>
      </c>
      <c r="G306" s="310" t="s">
        <v>18</v>
      </c>
      <c r="H306" s="310" t="str">
        <f>IFERROR(VLOOKUP(G306,'Cadastro de assessores'!A:B,2,FALSE),"Não Cadastrado")</f>
        <v>Não Cadastrado</v>
      </c>
      <c r="I306" s="310"/>
      <c r="J306" s="26" t="s">
        <v>4046</v>
      </c>
      <c r="K306" s="310" t="s">
        <v>170</v>
      </c>
      <c r="L306" s="434">
        <v>44000</v>
      </c>
      <c r="M306" s="434">
        <v>44000</v>
      </c>
      <c r="N306" s="309"/>
      <c r="O306" s="309" t="s">
        <v>4053</v>
      </c>
      <c r="P306" s="406">
        <v>1.4999999999999999E-2</v>
      </c>
      <c r="Q306" s="439"/>
      <c r="R306" s="436"/>
      <c r="S306" s="309" t="str">
        <f t="shared" si="32"/>
        <v/>
      </c>
      <c r="T306" s="309" t="s">
        <v>163</v>
      </c>
      <c r="U306" s="309" t="s">
        <v>4188</v>
      </c>
      <c r="V306" s="309" t="s">
        <v>32</v>
      </c>
      <c r="W306" s="437" t="s">
        <v>4056</v>
      </c>
      <c r="X306" s="437" t="s">
        <v>4056</v>
      </c>
      <c r="Y306" s="437" t="s">
        <v>4056</v>
      </c>
      <c r="Z306" s="437" t="s">
        <v>4056</v>
      </c>
      <c r="AA306" s="437" t="s">
        <v>4056</v>
      </c>
      <c r="AB306" s="437" t="s">
        <v>4056</v>
      </c>
      <c r="AC306" s="437" t="s">
        <v>4056</v>
      </c>
      <c r="AD306" s="437" t="s">
        <v>5022</v>
      </c>
      <c r="AE306" s="437" t="s">
        <v>5023</v>
      </c>
      <c r="AF306" s="437" t="s">
        <v>5024</v>
      </c>
      <c r="AG306" s="437" t="s">
        <v>5025</v>
      </c>
      <c r="AH306" s="437" t="s">
        <v>4056</v>
      </c>
      <c r="AI306" s="437" t="s">
        <v>5026</v>
      </c>
      <c r="AJ306" s="437" t="s">
        <v>5027</v>
      </c>
      <c r="AK306" s="356">
        <v>307680.36</v>
      </c>
      <c r="AL306" s="356">
        <v>302881.37</v>
      </c>
      <c r="AM306" s="356">
        <v>225754.68</v>
      </c>
      <c r="AN306" s="356">
        <v>225572.05</v>
      </c>
      <c r="AO306" s="356">
        <v>232792.13</v>
      </c>
      <c r="AP306" s="356">
        <v>234114.84</v>
      </c>
      <c r="AQ306" s="356">
        <v>233087.65</v>
      </c>
      <c r="AR306" s="356">
        <v>239006.34</v>
      </c>
      <c r="AS306" s="356">
        <v>237105.75</v>
      </c>
      <c r="AT306" s="356">
        <v>232288.84</v>
      </c>
      <c r="AU306" s="356">
        <v>230839.93</v>
      </c>
      <c r="AV306" s="356">
        <v>226786.52</v>
      </c>
      <c r="AW306" s="356">
        <v>218987.37</v>
      </c>
      <c r="AX306" s="356">
        <v>219103.78</v>
      </c>
      <c r="AY306" s="356">
        <v>222006.35</v>
      </c>
      <c r="AZ306" s="356">
        <v>227734.28</v>
      </c>
      <c r="BA306" s="356">
        <v>222275.17</v>
      </c>
      <c r="BB306" s="356">
        <v>238157.15</v>
      </c>
      <c r="BC306" s="356"/>
      <c r="BD306" s="356">
        <v>236058.35</v>
      </c>
      <c r="BE306" s="356">
        <v>234923.9</v>
      </c>
      <c r="BF306" s="356">
        <v>239849.5</v>
      </c>
      <c r="BG306" s="356">
        <v>241987.94829999999</v>
      </c>
      <c r="BH306" s="356">
        <v>242893.07</v>
      </c>
      <c r="BI306" s="356">
        <v>253322.28</v>
      </c>
      <c r="BJ306" s="356">
        <v>251207.17</v>
      </c>
      <c r="BK306" s="356">
        <v>252803.42</v>
      </c>
      <c r="BL306" s="356">
        <v>245320.63</v>
      </c>
      <c r="BM306" s="356">
        <v>246710.72</v>
      </c>
      <c r="BN306" s="356">
        <v>248980.74</v>
      </c>
      <c r="BO306" s="356">
        <v>71052.73</v>
      </c>
      <c r="BP306" s="356">
        <v>867.48</v>
      </c>
      <c r="BQ306" s="356">
        <v>0</v>
      </c>
      <c r="BR306" s="356">
        <v>0</v>
      </c>
      <c r="BS306" s="115">
        <v>0</v>
      </c>
      <c r="BT306" s="115"/>
    </row>
    <row r="307" spans="1:72" ht="15.75" customHeight="1">
      <c r="A307" s="127" t="s">
        <v>30</v>
      </c>
      <c r="B307" s="108" t="s">
        <v>5028</v>
      </c>
      <c r="C307" s="127" t="s">
        <v>5029</v>
      </c>
      <c r="D307" s="451">
        <v>4990009</v>
      </c>
      <c r="E307" s="309" t="s">
        <v>18</v>
      </c>
      <c r="F307" s="309" t="s">
        <v>42</v>
      </c>
      <c r="G307" s="309" t="s">
        <v>48</v>
      </c>
      <c r="H307" s="309" t="str">
        <f>IFERROR(VLOOKUP(G307,'Cadastro de assessores'!A:B,2,FALSE),"Não Cadastrado")</f>
        <v>18009</v>
      </c>
      <c r="I307" s="309"/>
      <c r="J307" s="26" t="s">
        <v>161</v>
      </c>
      <c r="K307" s="309" t="s">
        <v>4052</v>
      </c>
      <c r="L307" s="405">
        <v>44274</v>
      </c>
      <c r="M307" s="405">
        <v>44274</v>
      </c>
      <c r="N307" s="405">
        <v>44649</v>
      </c>
      <c r="O307" s="309" t="s">
        <v>4053</v>
      </c>
      <c r="P307" s="406">
        <v>1.4999999999999999E-2</v>
      </c>
      <c r="Q307" s="439" t="s">
        <v>5030</v>
      </c>
      <c r="R307" s="436"/>
      <c r="S307" s="309" t="str">
        <f t="shared" si="32"/>
        <v/>
      </c>
      <c r="T307" s="309" t="s">
        <v>163</v>
      </c>
      <c r="U307" s="309" t="s">
        <v>4105</v>
      </c>
      <c r="V307" s="309" t="s">
        <v>230</v>
      </c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356"/>
      <c r="AL307" s="356"/>
      <c r="AM307" s="356"/>
      <c r="AN307" s="356"/>
      <c r="AO307" s="356">
        <v>101127.26</v>
      </c>
      <c r="AP307" s="356">
        <v>131865.28</v>
      </c>
      <c r="AQ307" s="356">
        <v>131359.94</v>
      </c>
      <c r="AR307" s="356">
        <v>149552.95000000001</v>
      </c>
      <c r="AS307" s="356">
        <v>148551.9</v>
      </c>
      <c r="AT307" s="356">
        <v>145846.78</v>
      </c>
      <c r="AU307" s="356">
        <v>144922.59</v>
      </c>
      <c r="AV307" s="356">
        <v>142336.99</v>
      </c>
      <c r="AW307" s="356">
        <v>138407.17000000001</v>
      </c>
      <c r="AX307" s="356">
        <v>137788.14000000001</v>
      </c>
      <c r="AY307" s="356">
        <v>139411.66</v>
      </c>
      <c r="AZ307" s="356">
        <v>164082.69</v>
      </c>
      <c r="BA307" s="356">
        <v>165142.25</v>
      </c>
      <c r="BB307" s="356">
        <v>171004.94</v>
      </c>
      <c r="BC307" s="356">
        <v>-177.81</v>
      </c>
      <c r="BD307" s="356" t="s">
        <v>3167</v>
      </c>
      <c r="BE307" s="356" t="s">
        <v>3167</v>
      </c>
      <c r="BF307" s="356">
        <v>0</v>
      </c>
      <c r="BG307" s="356">
        <v>0</v>
      </c>
      <c r="BH307" s="356">
        <v>0</v>
      </c>
      <c r="BI307" s="356">
        <v>0</v>
      </c>
      <c r="BJ307" s="356">
        <v>0</v>
      </c>
      <c r="BK307" s="356">
        <v>0</v>
      </c>
      <c r="BL307" s="356">
        <v>0</v>
      </c>
      <c r="BM307" s="356">
        <v>0</v>
      </c>
      <c r="BN307" s="356">
        <v>0</v>
      </c>
      <c r="BO307" s="356">
        <v>0</v>
      </c>
      <c r="BP307" s="356">
        <v>0</v>
      </c>
      <c r="BQ307" s="356">
        <v>0</v>
      </c>
      <c r="BR307" s="356">
        <v>0</v>
      </c>
      <c r="BS307" s="115" t="s">
        <v>4057</v>
      </c>
      <c r="BT307" s="115"/>
    </row>
    <row r="308" spans="1:72" ht="15.75" customHeight="1">
      <c r="A308" s="127" t="s">
        <v>30</v>
      </c>
      <c r="B308" s="108" t="s">
        <v>5031</v>
      </c>
      <c r="C308" s="127" t="s">
        <v>5032</v>
      </c>
      <c r="D308" s="309">
        <v>4606048</v>
      </c>
      <c r="E308" s="310" t="s">
        <v>159</v>
      </c>
      <c r="F308" s="310" t="s">
        <v>32</v>
      </c>
      <c r="G308" s="310" t="s">
        <v>273</v>
      </c>
      <c r="H308" s="310" t="str">
        <f>IFERROR(VLOOKUP(G308,'Cadastro de assessores'!A:B,2,FALSE),"Não Cadastrado")</f>
        <v>14699</v>
      </c>
      <c r="I308" s="310"/>
      <c r="J308" s="26" t="s">
        <v>170</v>
      </c>
      <c r="K308" s="310" t="s">
        <v>170</v>
      </c>
      <c r="L308" s="435">
        <v>44154</v>
      </c>
      <c r="M308" s="435">
        <v>44160</v>
      </c>
      <c r="N308" s="309"/>
      <c r="O308" s="309" t="s">
        <v>4068</v>
      </c>
      <c r="P308" s="406">
        <v>2.5000000000000001E-2</v>
      </c>
      <c r="Q308" s="176"/>
      <c r="R308" s="436"/>
      <c r="S308" s="309" t="str">
        <f t="shared" si="32"/>
        <v>Não Qualificado</v>
      </c>
      <c r="T308" s="309" t="s">
        <v>163</v>
      </c>
      <c r="U308" s="309" t="s">
        <v>4250</v>
      </c>
      <c r="V308" s="309" t="s">
        <v>32</v>
      </c>
      <c r="W308" s="437" t="s">
        <v>4056</v>
      </c>
      <c r="X308" s="437" t="s">
        <v>4056</v>
      </c>
      <c r="Y308" s="437" t="s">
        <v>4056</v>
      </c>
      <c r="Z308" s="437" t="s">
        <v>4056</v>
      </c>
      <c r="AA308" s="437" t="s">
        <v>4056</v>
      </c>
      <c r="AB308" s="437" t="s">
        <v>4056</v>
      </c>
      <c r="AC308" s="437" t="s">
        <v>4056</v>
      </c>
      <c r="AD308" s="437" t="s">
        <v>4056</v>
      </c>
      <c r="AE308" s="437" t="s">
        <v>4056</v>
      </c>
      <c r="AF308" s="437" t="s">
        <v>4056</v>
      </c>
      <c r="AG308" s="437" t="s">
        <v>4056</v>
      </c>
      <c r="AH308" s="437"/>
      <c r="AI308" s="437"/>
      <c r="AJ308" s="437" t="s">
        <v>5027</v>
      </c>
      <c r="AK308" s="356">
        <v>306029.59999999998</v>
      </c>
      <c r="AL308" s="356">
        <v>297349</v>
      </c>
      <c r="AM308" s="356">
        <v>292165.75</v>
      </c>
      <c r="AN308" s="356">
        <v>291527.32</v>
      </c>
      <c r="AO308" s="356">
        <v>299728.93</v>
      </c>
      <c r="AP308" s="356">
        <v>301480.52</v>
      </c>
      <c r="AQ308" s="356">
        <v>300257.27</v>
      </c>
      <c r="AR308" s="356">
        <v>307249.53000000003</v>
      </c>
      <c r="AS308" s="356">
        <v>197741.52</v>
      </c>
      <c r="AT308" s="356">
        <v>187304.22</v>
      </c>
      <c r="AU308" s="356">
        <v>183028.79</v>
      </c>
      <c r="AV308" s="356">
        <v>172450.24</v>
      </c>
      <c r="AW308" s="356">
        <v>158992.65</v>
      </c>
      <c r="AX308" s="356">
        <v>157321.39000000001</v>
      </c>
      <c r="AY308" s="356">
        <v>160664.31</v>
      </c>
      <c r="AZ308" s="356">
        <v>171102.46</v>
      </c>
      <c r="BA308" s="356">
        <v>173026.79</v>
      </c>
      <c r="BB308" s="356">
        <v>185417.32</v>
      </c>
      <c r="BC308" s="356">
        <v>154542.65</v>
      </c>
      <c r="BD308" s="356">
        <v>174042.42</v>
      </c>
      <c r="BE308" s="356">
        <v>166305.07</v>
      </c>
      <c r="BF308" s="356">
        <v>174428.33</v>
      </c>
      <c r="BG308" s="356">
        <v>175965.41020000001</v>
      </c>
      <c r="BH308" s="356">
        <v>173515.56</v>
      </c>
      <c r="BI308" s="356">
        <v>189775.57</v>
      </c>
      <c r="BJ308" s="356">
        <v>184323.62</v>
      </c>
      <c r="BK308" s="356">
        <v>183426.67</v>
      </c>
      <c r="BL308" s="356">
        <v>187418.58</v>
      </c>
      <c r="BM308" s="356">
        <v>179291.09</v>
      </c>
      <c r="BN308" s="356">
        <v>177690.55</v>
      </c>
      <c r="BO308" s="356">
        <v>159559.29999999999</v>
      </c>
      <c r="BP308" s="356">
        <v>158018.4</v>
      </c>
      <c r="BQ308" s="356">
        <v>168627.02</v>
      </c>
      <c r="BR308" s="356">
        <v>175117.69</v>
      </c>
      <c r="BS308" s="115">
        <v>8229.2000000000007</v>
      </c>
      <c r="BT308" s="115"/>
    </row>
    <row r="309" spans="1:72" ht="15.75" customHeight="1">
      <c r="A309" s="127" t="s">
        <v>30</v>
      </c>
      <c r="B309" s="108" t="s">
        <v>1919</v>
      </c>
      <c r="C309" s="89" t="s">
        <v>1917</v>
      </c>
      <c r="D309" s="445">
        <v>7783008</v>
      </c>
      <c r="E309" s="310" t="s">
        <v>18</v>
      </c>
      <c r="F309" s="310" t="s">
        <v>32</v>
      </c>
      <c r="G309" s="310" t="s">
        <v>255</v>
      </c>
      <c r="H309" s="310">
        <f>IFERROR(VLOOKUP(G309,'Cadastro de assessores'!A:B,2,FALSE),"Não Cadastrado")</f>
        <v>12344</v>
      </c>
      <c r="I309" s="310"/>
      <c r="J309" s="26" t="s">
        <v>4046</v>
      </c>
      <c r="K309" s="310" t="s">
        <v>170</v>
      </c>
      <c r="L309" s="434">
        <v>44587</v>
      </c>
      <c r="M309" s="434">
        <v>44594</v>
      </c>
      <c r="N309" s="316"/>
      <c r="O309" s="316" t="s">
        <v>4061</v>
      </c>
      <c r="P309" s="406">
        <v>7.0000000000000001E-3</v>
      </c>
      <c r="Q309" s="176" t="s">
        <v>5033</v>
      </c>
      <c r="R309" s="436"/>
      <c r="S309" s="309" t="str">
        <f t="shared" si="32"/>
        <v/>
      </c>
      <c r="T309" s="309" t="s">
        <v>163</v>
      </c>
      <c r="U309" s="316" t="s">
        <v>4188</v>
      </c>
      <c r="V309" s="316" t="s">
        <v>32</v>
      </c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  <c r="AG309" s="437"/>
      <c r="AH309" s="437"/>
      <c r="AI309" s="437"/>
      <c r="AJ309" s="356"/>
      <c r="AK309" s="356"/>
      <c r="AL309" s="356"/>
      <c r="AM309" s="356"/>
      <c r="AN309" s="356"/>
      <c r="AO309" s="356"/>
      <c r="AP309" s="356"/>
      <c r="AQ309" s="356"/>
      <c r="AR309" s="356"/>
      <c r="AS309" s="356"/>
      <c r="AT309" s="356"/>
      <c r="AU309" s="356"/>
      <c r="AV309" s="356"/>
      <c r="AW309" s="356"/>
      <c r="AX309" s="356"/>
      <c r="AY309" s="356"/>
      <c r="AZ309" s="356"/>
      <c r="BA309" s="356">
        <v>680704.5</v>
      </c>
      <c r="BB309" s="356">
        <v>656710.79</v>
      </c>
      <c r="BC309" s="356"/>
      <c r="BD309" s="356">
        <v>617294.06000000006</v>
      </c>
      <c r="BE309" s="356">
        <v>602692.65</v>
      </c>
      <c r="BF309" s="356">
        <v>607559.68999999994</v>
      </c>
      <c r="BG309" s="356">
        <v>579756.53170000005</v>
      </c>
      <c r="BH309" s="356">
        <v>553265.99</v>
      </c>
      <c r="BI309" s="356">
        <v>526714.52</v>
      </c>
      <c r="BJ309" s="356">
        <v>500372.6</v>
      </c>
      <c r="BK309" s="356">
        <v>443717.27</v>
      </c>
      <c r="BL309" s="356">
        <v>473960.73</v>
      </c>
      <c r="BM309" s="356">
        <v>393283.51</v>
      </c>
      <c r="BN309" s="356">
        <v>239.76</v>
      </c>
      <c r="BO309" s="356">
        <v>239.76</v>
      </c>
      <c r="BP309" s="356">
        <v>0</v>
      </c>
      <c r="BQ309" s="356">
        <v>0</v>
      </c>
      <c r="BR309" s="356">
        <v>0</v>
      </c>
      <c r="BS309" s="115">
        <v>0</v>
      </c>
      <c r="BT309" s="115"/>
    </row>
    <row r="310" spans="1:72" ht="15.75" customHeight="1">
      <c r="A310" s="127" t="s">
        <v>30</v>
      </c>
      <c r="B310" s="108" t="s">
        <v>5034</v>
      </c>
      <c r="C310" s="408" t="s">
        <v>5035</v>
      </c>
      <c r="D310" s="316">
        <v>6549214</v>
      </c>
      <c r="E310" s="309" t="s">
        <v>18</v>
      </c>
      <c r="F310" s="309" t="s">
        <v>42</v>
      </c>
      <c r="G310" s="309" t="s">
        <v>4393</v>
      </c>
      <c r="H310" s="309" t="str">
        <f>IFERROR(VLOOKUP(G310,'Cadastro de assessores'!A:B,2,FALSE),"Não Cadastrado")</f>
        <v>14294</v>
      </c>
      <c r="I310" s="309"/>
      <c r="J310" s="26" t="s">
        <v>161</v>
      </c>
      <c r="K310" s="309" t="s">
        <v>4052</v>
      </c>
      <c r="L310" s="438">
        <v>44487</v>
      </c>
      <c r="M310" s="438">
        <v>44487</v>
      </c>
      <c r="N310" s="409">
        <v>44810</v>
      </c>
      <c r="O310" s="316" t="s">
        <v>4053</v>
      </c>
      <c r="P310" s="406">
        <v>1.4999999999999999E-2</v>
      </c>
      <c r="Q310" s="176"/>
      <c r="R310" s="436"/>
      <c r="S310" s="309" t="str">
        <f t="shared" si="32"/>
        <v>Qualificado</v>
      </c>
      <c r="T310" s="309" t="s">
        <v>163</v>
      </c>
      <c r="U310" s="316" t="s">
        <v>4142</v>
      </c>
      <c r="V310" s="309" t="s">
        <v>4143</v>
      </c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  <c r="AG310" s="437"/>
      <c r="AH310" s="437"/>
      <c r="AI310" s="437"/>
      <c r="AJ310" s="356"/>
      <c r="AK310" s="356"/>
      <c r="AL310" s="356"/>
      <c r="AM310" s="356"/>
      <c r="AN310" s="356"/>
      <c r="AO310" s="356"/>
      <c r="AP310" s="356"/>
      <c r="AQ310" s="356"/>
      <c r="AR310" s="356"/>
      <c r="AS310" s="356"/>
      <c r="AT310" s="356"/>
      <c r="AU310" s="356"/>
      <c r="AV310" s="356"/>
      <c r="AW310" s="356">
        <v>100044.75</v>
      </c>
      <c r="AX310" s="356">
        <v>104814.95</v>
      </c>
      <c r="AY310" s="356">
        <v>83319.3</v>
      </c>
      <c r="AZ310" s="356">
        <v>91987.47</v>
      </c>
      <c r="BA310" s="356">
        <v>94018.22</v>
      </c>
      <c r="BB310" s="356">
        <v>107069.2</v>
      </c>
      <c r="BC310" s="356">
        <v>1048601.01</v>
      </c>
      <c r="BD310" s="356">
        <v>116857.7</v>
      </c>
      <c r="BE310" s="356">
        <v>116438.48</v>
      </c>
      <c r="BF310" s="356">
        <v>130616.75</v>
      </c>
      <c r="BG310" s="356">
        <v>159300.80900000001</v>
      </c>
      <c r="BH310" s="356">
        <v>0</v>
      </c>
      <c r="BI310" s="356">
        <v>0</v>
      </c>
      <c r="BJ310" s="356">
        <v>0</v>
      </c>
      <c r="BK310" s="356">
        <v>0</v>
      </c>
      <c r="BL310" s="356">
        <v>0</v>
      </c>
      <c r="BM310" s="356">
        <v>0</v>
      </c>
      <c r="BN310" s="356">
        <v>0</v>
      </c>
      <c r="BO310" s="356">
        <v>0</v>
      </c>
      <c r="BP310" s="356">
        <v>0</v>
      </c>
      <c r="BQ310" s="356">
        <v>0</v>
      </c>
      <c r="BR310" s="356">
        <v>0</v>
      </c>
      <c r="BS310" s="115" t="s">
        <v>4057</v>
      </c>
      <c r="BT310" s="115"/>
    </row>
    <row r="311" spans="1:72" ht="15.75" customHeight="1">
      <c r="A311" s="127" t="s">
        <v>30</v>
      </c>
      <c r="B311" s="108" t="s">
        <v>1941</v>
      </c>
      <c r="C311" s="460" t="s">
        <v>1938</v>
      </c>
      <c r="D311" s="445">
        <v>3025955</v>
      </c>
      <c r="E311" s="310" t="s">
        <v>18</v>
      </c>
      <c r="F311" s="310" t="s">
        <v>42</v>
      </c>
      <c r="G311" s="445" t="s">
        <v>48</v>
      </c>
      <c r="H311" s="310" t="str">
        <f>IFERROR(VLOOKUP(G311,'Cadastro de assessores'!A:B,2,FALSE),"Não Cadastrado")</f>
        <v>18009</v>
      </c>
      <c r="I311" s="310"/>
      <c r="J311" s="26" t="s">
        <v>170</v>
      </c>
      <c r="K311" s="310" t="s">
        <v>170</v>
      </c>
      <c r="L311" s="466">
        <v>44565</v>
      </c>
      <c r="M311" s="466">
        <v>44557</v>
      </c>
      <c r="N311" s="316"/>
      <c r="O311" s="316" t="s">
        <v>4865</v>
      </c>
      <c r="P311" s="406">
        <v>1.4999999999999999E-2</v>
      </c>
      <c r="Q311" s="176" t="s">
        <v>4335</v>
      </c>
      <c r="R311" s="436"/>
      <c r="S311" s="309" t="str">
        <f t="shared" si="32"/>
        <v>Não Qualificado</v>
      </c>
      <c r="T311" s="309" t="s">
        <v>163</v>
      </c>
      <c r="U311" s="309" t="s">
        <v>4226</v>
      </c>
      <c r="V311" s="309" t="s">
        <v>42</v>
      </c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437"/>
      <c r="AH311" s="437"/>
      <c r="AI311" s="356"/>
      <c r="AJ311" s="356"/>
      <c r="AK311" s="356"/>
      <c r="AL311" s="356"/>
      <c r="AM311" s="356"/>
      <c r="AN311" s="356"/>
      <c r="AO311" s="356"/>
      <c r="AP311" s="356"/>
      <c r="AQ311" s="356"/>
      <c r="AR311" s="356"/>
      <c r="AS311" s="356"/>
      <c r="AT311" s="356"/>
      <c r="AU311" s="356"/>
      <c r="AV311" s="356"/>
      <c r="AW311" s="367"/>
      <c r="AX311" s="367"/>
      <c r="AY311" s="367"/>
      <c r="AZ311" s="450">
        <v>209133.89</v>
      </c>
      <c r="BA311" s="450">
        <v>210671.09</v>
      </c>
      <c r="BB311" s="450">
        <v>285147.96999999997</v>
      </c>
      <c r="BC311" s="450">
        <v>380297.33</v>
      </c>
      <c r="BD311" s="356">
        <v>287052.7</v>
      </c>
      <c r="BE311" s="356">
        <v>286979.89</v>
      </c>
      <c r="BF311" s="356">
        <v>307590.81</v>
      </c>
      <c r="BG311" s="356">
        <v>309562.91110000003</v>
      </c>
      <c r="BH311" s="356">
        <v>311142.96999999997</v>
      </c>
      <c r="BI311" s="356">
        <v>320073.89</v>
      </c>
      <c r="BJ311" s="356">
        <v>334033.84999999998</v>
      </c>
      <c r="BK311" s="356">
        <v>336338.13</v>
      </c>
      <c r="BL311" s="356">
        <v>339884.79999999999</v>
      </c>
      <c r="BM311" s="356">
        <v>141381.38</v>
      </c>
      <c r="BN311" s="356">
        <v>3.12</v>
      </c>
      <c r="BO311" s="356">
        <v>25058.76</v>
      </c>
      <c r="BP311" s="356">
        <v>25144.33</v>
      </c>
      <c r="BQ311" s="356">
        <v>25328.52</v>
      </c>
      <c r="BR311" s="356">
        <v>25633.9</v>
      </c>
      <c r="BS311" s="115">
        <v>0</v>
      </c>
      <c r="BT311" s="115"/>
    </row>
    <row r="312" spans="1:72" ht="15.75" customHeight="1">
      <c r="A312" s="127" t="s">
        <v>30</v>
      </c>
      <c r="B312" s="108" t="s">
        <v>1953</v>
      </c>
      <c r="C312" s="89" t="s">
        <v>1951</v>
      </c>
      <c r="D312" s="316">
        <v>7443645</v>
      </c>
      <c r="E312" s="310" t="s">
        <v>18</v>
      </c>
      <c r="F312" s="310" t="s">
        <v>32</v>
      </c>
      <c r="G312" s="445" t="s">
        <v>1034</v>
      </c>
      <c r="H312" s="310">
        <f>IFERROR(VLOOKUP(G312,'Cadastro de assessores'!A:B,2,FALSE),"Não Cadastrado")</f>
        <v>12342</v>
      </c>
      <c r="I312" s="310"/>
      <c r="J312" s="26" t="s">
        <v>4046</v>
      </c>
      <c r="K312" s="309" t="s">
        <v>3378</v>
      </c>
      <c r="L312" s="309" t="s">
        <v>3378</v>
      </c>
      <c r="M312" s="455" t="s">
        <v>3891</v>
      </c>
      <c r="N312" s="445"/>
      <c r="O312" s="445" t="s">
        <v>4061</v>
      </c>
      <c r="P312" s="468">
        <v>7.0000000000000001E-3</v>
      </c>
      <c r="Q312" s="176"/>
      <c r="R312" s="436"/>
      <c r="S312" s="309" t="str">
        <f t="shared" si="32"/>
        <v>Qualificado</v>
      </c>
      <c r="T312" s="309" t="s">
        <v>163</v>
      </c>
      <c r="U312" s="309" t="s">
        <v>4055</v>
      </c>
      <c r="V312" s="309" t="s">
        <v>32</v>
      </c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  <c r="AG312" s="437"/>
      <c r="AH312" s="437"/>
      <c r="AI312" s="437"/>
      <c r="AJ312" s="356"/>
      <c r="AK312" s="356"/>
      <c r="AL312" s="356"/>
      <c r="AM312" s="356"/>
      <c r="AN312" s="356"/>
      <c r="AO312" s="356"/>
      <c r="AP312" s="356"/>
      <c r="AQ312" s="356"/>
      <c r="AR312" s="356"/>
      <c r="AS312" s="356"/>
      <c r="AT312" s="356"/>
      <c r="AU312" s="356"/>
      <c r="AV312" s="356"/>
      <c r="AW312" s="356"/>
      <c r="AX312" s="367"/>
      <c r="AY312" s="367"/>
      <c r="AZ312" s="437"/>
      <c r="BA312" s="437">
        <v>0</v>
      </c>
      <c r="BB312" s="437">
        <v>0</v>
      </c>
      <c r="BC312" s="437">
        <v>1035660.21</v>
      </c>
      <c r="BD312" s="356" t="s">
        <v>3167</v>
      </c>
      <c r="BE312" s="356" t="s">
        <v>3167</v>
      </c>
      <c r="BF312" s="356">
        <v>0</v>
      </c>
      <c r="BG312" s="356">
        <v>0</v>
      </c>
      <c r="BH312" s="356">
        <v>0</v>
      </c>
      <c r="BI312" s="356">
        <v>0</v>
      </c>
      <c r="BJ312" s="356">
        <v>0</v>
      </c>
      <c r="BK312" s="356">
        <v>0</v>
      </c>
      <c r="BL312" s="356">
        <v>0</v>
      </c>
      <c r="BM312" s="356">
        <v>0</v>
      </c>
      <c r="BN312" s="356">
        <v>0</v>
      </c>
      <c r="BO312" s="356">
        <v>0</v>
      </c>
      <c r="BP312" s="356">
        <v>0</v>
      </c>
      <c r="BQ312" s="356">
        <v>0</v>
      </c>
      <c r="BR312" s="356">
        <v>0</v>
      </c>
      <c r="BS312" s="115" t="s">
        <v>4057</v>
      </c>
      <c r="BT312" s="115"/>
    </row>
    <row r="313" spans="1:72" ht="15.75" customHeight="1">
      <c r="A313" s="127" t="s">
        <v>30</v>
      </c>
      <c r="B313" s="108" t="s">
        <v>1953</v>
      </c>
      <c r="C313" s="89" t="s">
        <v>1951</v>
      </c>
      <c r="D313" s="316">
        <v>6582735</v>
      </c>
      <c r="E313" s="310" t="s">
        <v>18</v>
      </c>
      <c r="F313" s="310" t="s">
        <v>32</v>
      </c>
      <c r="G313" s="445" t="s">
        <v>1034</v>
      </c>
      <c r="H313" s="310">
        <f>IFERROR(VLOOKUP(G313,'Cadastro de assessores'!A:B,2,FALSE),"Não Cadastrado")</f>
        <v>12342</v>
      </c>
      <c r="I313" s="310"/>
      <c r="J313" s="26" t="s">
        <v>170</v>
      </c>
      <c r="K313" s="310" t="s">
        <v>170</v>
      </c>
      <c r="L313" s="409">
        <v>44579</v>
      </c>
      <c r="M313" s="409">
        <v>44579</v>
      </c>
      <c r="N313" s="445"/>
      <c r="O313" s="445" t="s">
        <v>4061</v>
      </c>
      <c r="P313" s="468">
        <v>7.0000000000000001E-3</v>
      </c>
      <c r="Q313" s="176" t="s">
        <v>5036</v>
      </c>
      <c r="R313" s="436"/>
      <c r="S313" s="309" t="str">
        <f t="shared" si="32"/>
        <v>Não Qualificado</v>
      </c>
      <c r="T313" s="309" t="s">
        <v>163</v>
      </c>
      <c r="U313" s="309" t="s">
        <v>4055</v>
      </c>
      <c r="V313" s="309" t="s">
        <v>32</v>
      </c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437"/>
      <c r="AH313" s="437"/>
      <c r="AI313" s="437"/>
      <c r="AJ313" s="356"/>
      <c r="AK313" s="356"/>
      <c r="AL313" s="356"/>
      <c r="AM313" s="356"/>
      <c r="AN313" s="356"/>
      <c r="AO313" s="356"/>
      <c r="AP313" s="356"/>
      <c r="AQ313" s="356"/>
      <c r="AR313" s="356"/>
      <c r="AS313" s="356"/>
      <c r="AT313" s="356"/>
      <c r="AU313" s="356"/>
      <c r="AV313" s="356"/>
      <c r="AW313" s="356"/>
      <c r="AX313" s="367"/>
      <c r="AY313" s="367"/>
      <c r="AZ313" s="437"/>
      <c r="BA313" s="437">
        <v>0</v>
      </c>
      <c r="BB313" s="437">
        <v>203279.42</v>
      </c>
      <c r="BC313" s="437">
        <v>316024.09999999998</v>
      </c>
      <c r="BD313" s="356">
        <v>197428.65</v>
      </c>
      <c r="BE313" s="356">
        <v>198708.34</v>
      </c>
      <c r="BF313" s="356">
        <v>199285.11</v>
      </c>
      <c r="BG313" s="356">
        <v>386283.39429999999</v>
      </c>
      <c r="BH313" s="356">
        <v>339331.71</v>
      </c>
      <c r="BI313" s="356">
        <v>286876.09000000003</v>
      </c>
      <c r="BJ313" s="356">
        <v>257197.3</v>
      </c>
      <c r="BK313" s="356">
        <v>259892.53</v>
      </c>
      <c r="BL313" s="356">
        <v>262943.06</v>
      </c>
      <c r="BM313" s="356">
        <v>265583.84999999998</v>
      </c>
      <c r="BN313" s="356">
        <v>287268.03999999998</v>
      </c>
      <c r="BO313" s="356">
        <v>240839.23</v>
      </c>
      <c r="BP313" s="356">
        <v>228268.41</v>
      </c>
      <c r="BQ313" s="356">
        <v>230110.92</v>
      </c>
      <c r="BR313" s="356">
        <v>217513.04</v>
      </c>
      <c r="BS313" s="115" t="s">
        <v>4057</v>
      </c>
      <c r="BT313" s="115"/>
    </row>
    <row r="314" spans="1:72" ht="15.75" customHeight="1">
      <c r="A314" s="127" t="s">
        <v>30</v>
      </c>
      <c r="B314" s="108" t="s">
        <v>1957</v>
      </c>
      <c r="C314" s="408" t="s">
        <v>5037</v>
      </c>
      <c r="D314" s="465">
        <v>9215559</v>
      </c>
      <c r="E314" s="309" t="s">
        <v>18</v>
      </c>
      <c r="F314" s="309" t="s">
        <v>42</v>
      </c>
      <c r="G314" s="309" t="s">
        <v>52</v>
      </c>
      <c r="H314" s="310" t="str">
        <f>IFERROR(VLOOKUP(G314,'Cadastro de assessores'!A:B,2,FALSE),"Não Cadastrado")</f>
        <v>18890</v>
      </c>
      <c r="I314" s="309"/>
      <c r="J314" s="26" t="s">
        <v>4046</v>
      </c>
      <c r="K314" s="309"/>
      <c r="L314" s="409"/>
      <c r="M314" s="409"/>
      <c r="N314" s="409"/>
      <c r="O314" s="316" t="s">
        <v>4068</v>
      </c>
      <c r="P314" s="406">
        <v>2.5000000000000001E-2</v>
      </c>
      <c r="Q314" s="439" t="s">
        <v>4167</v>
      </c>
      <c r="R314" s="436"/>
      <c r="S314" s="309"/>
      <c r="T314" s="309"/>
      <c r="U314" s="309"/>
      <c r="V314" s="309" t="s">
        <v>42</v>
      </c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356"/>
      <c r="AL314" s="356"/>
      <c r="AM314" s="356"/>
      <c r="AN314" s="356"/>
      <c r="AO314" s="356"/>
      <c r="AP314" s="356"/>
      <c r="AQ314" s="356"/>
      <c r="AR314" s="356"/>
      <c r="AS314" s="356"/>
      <c r="AT314" s="356"/>
      <c r="AU314" s="356"/>
      <c r="AV314" s="356"/>
      <c r="AW314" s="356"/>
      <c r="AX314" s="356"/>
      <c r="AY314" s="356"/>
      <c r="AZ314" s="356"/>
      <c r="BA314" s="356"/>
      <c r="BB314" s="356"/>
      <c r="BC314" s="356"/>
      <c r="BD314" s="356"/>
      <c r="BE314" s="356"/>
      <c r="BF314" s="356"/>
      <c r="BG314" s="356"/>
      <c r="BH314" s="356">
        <v>30564.99</v>
      </c>
      <c r="BI314" s="356">
        <v>34957.56</v>
      </c>
      <c r="BJ314" s="356">
        <v>37382.33</v>
      </c>
      <c r="BK314" s="356">
        <v>37471.019999999997</v>
      </c>
      <c r="BL314" s="356">
        <v>11664.07</v>
      </c>
      <c r="BM314" s="356">
        <v>0</v>
      </c>
      <c r="BN314" s="356">
        <v>0</v>
      </c>
      <c r="BO314" s="356">
        <v>0</v>
      </c>
      <c r="BP314" s="356">
        <v>0</v>
      </c>
      <c r="BQ314" s="356">
        <v>0</v>
      </c>
      <c r="BR314" s="356">
        <v>0</v>
      </c>
      <c r="BS314" s="115">
        <v>0</v>
      </c>
      <c r="BT314" s="115"/>
    </row>
    <row r="315" spans="1:72" ht="15.75" customHeight="1">
      <c r="A315" s="127" t="s">
        <v>30</v>
      </c>
      <c r="B315" s="108" t="s">
        <v>5038</v>
      </c>
      <c r="C315" s="408" t="s">
        <v>5039</v>
      </c>
      <c r="D315" s="316">
        <v>5752123</v>
      </c>
      <c r="E315" s="309" t="s">
        <v>18</v>
      </c>
      <c r="F315" s="309" t="s">
        <v>32</v>
      </c>
      <c r="G315" s="309" t="s">
        <v>4051</v>
      </c>
      <c r="H315" s="309" t="str">
        <f>IFERROR(VLOOKUP(G315,'Cadastro de assessores'!A:B,2,FALSE),"Não Cadastrado")</f>
        <v>17679</v>
      </c>
      <c r="I315" s="309"/>
      <c r="J315" s="26" t="s">
        <v>161</v>
      </c>
      <c r="K315" s="309" t="s">
        <v>4052</v>
      </c>
      <c r="L315" s="409">
        <v>44384</v>
      </c>
      <c r="M315" s="409">
        <v>44384</v>
      </c>
      <c r="N315" s="409">
        <v>44455</v>
      </c>
      <c r="O315" s="316" t="s">
        <v>4061</v>
      </c>
      <c r="P315" s="406">
        <v>7.0000000000000001E-3</v>
      </c>
      <c r="Q315" s="439" t="s">
        <v>5040</v>
      </c>
      <c r="R315" s="436"/>
      <c r="S315" s="309" t="str">
        <f t="shared" ref="S315:S316" si="33">IF(BC315&lt;=0,"",IF(BC315&lt;=1000000,"Não Qualificado",IF(AND(BC315&gt;1000000,BC315&lt;=10000000),"Qualificado","Profissional")))</f>
        <v>Não Qualificado</v>
      </c>
      <c r="T315" s="309" t="s">
        <v>163</v>
      </c>
      <c r="U315" s="309" t="s">
        <v>4482</v>
      </c>
      <c r="V315" s="309" t="s">
        <v>3900</v>
      </c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356"/>
      <c r="AL315" s="356"/>
      <c r="AM315" s="356"/>
      <c r="AN315" s="356"/>
      <c r="AO315" s="356"/>
      <c r="AP315" s="356"/>
      <c r="AQ315" s="356"/>
      <c r="AR315" s="356"/>
      <c r="AS315" s="356"/>
      <c r="AT315" s="356">
        <v>120381.92</v>
      </c>
      <c r="AU315" s="356">
        <v>120980.48</v>
      </c>
      <c r="AV315" s="356"/>
      <c r="AW315" s="356"/>
      <c r="AX315" s="356"/>
      <c r="AY315" s="356"/>
      <c r="AZ315" s="356"/>
      <c r="BA315" s="356">
        <v>0</v>
      </c>
      <c r="BB315" s="356">
        <v>0</v>
      </c>
      <c r="BC315" s="356">
        <v>144644.89000000001</v>
      </c>
      <c r="BD315" s="356" t="s">
        <v>3167</v>
      </c>
      <c r="BE315" s="356" t="s">
        <v>3167</v>
      </c>
      <c r="BF315" s="356">
        <v>0</v>
      </c>
      <c r="BG315" s="356">
        <v>0</v>
      </c>
      <c r="BH315" s="356">
        <v>0</v>
      </c>
      <c r="BI315" s="356">
        <v>0</v>
      </c>
      <c r="BJ315" s="356">
        <v>0</v>
      </c>
      <c r="BK315" s="356">
        <v>0</v>
      </c>
      <c r="BL315" s="356">
        <v>0</v>
      </c>
      <c r="BM315" s="356">
        <v>0</v>
      </c>
      <c r="BN315" s="356">
        <v>0</v>
      </c>
      <c r="BO315" s="356">
        <v>0</v>
      </c>
      <c r="BP315" s="356">
        <v>0</v>
      </c>
      <c r="BQ315" s="356">
        <v>0</v>
      </c>
      <c r="BR315" s="356">
        <v>0</v>
      </c>
      <c r="BS315" s="115" t="s">
        <v>4057</v>
      </c>
      <c r="BT315" s="115"/>
    </row>
    <row r="316" spans="1:72" ht="15.75" customHeight="1">
      <c r="A316" s="127" t="s">
        <v>30</v>
      </c>
      <c r="B316" s="108" t="s">
        <v>5041</v>
      </c>
      <c r="C316" s="127" t="s">
        <v>5042</v>
      </c>
      <c r="D316" s="309">
        <v>4636125</v>
      </c>
      <c r="E316" s="310" t="s">
        <v>18</v>
      </c>
      <c r="F316" s="310" t="s">
        <v>32</v>
      </c>
      <c r="G316" s="310" t="s">
        <v>409</v>
      </c>
      <c r="H316" s="310">
        <f>IFERROR(VLOOKUP(G316,'Cadastro de assessores'!A:B,2,FALSE),"Não Cadastrado")</f>
        <v>12359</v>
      </c>
      <c r="I316" s="310"/>
      <c r="J316" s="26" t="s">
        <v>4046</v>
      </c>
      <c r="K316" s="310" t="s">
        <v>170</v>
      </c>
      <c r="L316" s="434">
        <v>44215</v>
      </c>
      <c r="M316" s="434">
        <v>44215</v>
      </c>
      <c r="N316" s="316"/>
      <c r="O316" s="316" t="s">
        <v>4047</v>
      </c>
      <c r="P316" s="406">
        <v>0.02</v>
      </c>
      <c r="Q316" s="439" t="s">
        <v>4159</v>
      </c>
      <c r="R316" s="436"/>
      <c r="S316" s="309" t="str">
        <f t="shared" si="33"/>
        <v>Não Qualificado</v>
      </c>
      <c r="T316" s="309" t="s">
        <v>163</v>
      </c>
      <c r="U316" s="309" t="s">
        <v>4091</v>
      </c>
      <c r="V316" s="309" t="s">
        <v>32</v>
      </c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 t="s">
        <v>4056</v>
      </c>
      <c r="AI316" s="437" t="s">
        <v>4056</v>
      </c>
      <c r="AJ316" s="437" t="s">
        <v>5043</v>
      </c>
      <c r="AK316" s="356">
        <v>71242.600000000006</v>
      </c>
      <c r="AL316" s="356">
        <v>99603.65</v>
      </c>
      <c r="AM316" s="356">
        <v>282852.81</v>
      </c>
      <c r="AN316" s="356">
        <v>282223.17</v>
      </c>
      <c r="AO316" s="356">
        <v>295719.25</v>
      </c>
      <c r="AP316" s="356">
        <v>298229.53000000003</v>
      </c>
      <c r="AQ316" s="356">
        <v>296338.71999999997</v>
      </c>
      <c r="AR316" s="356">
        <v>306037.40000000002</v>
      </c>
      <c r="AS316" s="356">
        <v>302715.34000000003</v>
      </c>
      <c r="AT316" s="356">
        <v>293033.03000000003</v>
      </c>
      <c r="AU316" s="356">
        <v>289701.01</v>
      </c>
      <c r="AV316" s="356">
        <v>280538.17</v>
      </c>
      <c r="AW316" s="356">
        <v>265079.39</v>
      </c>
      <c r="AX316" s="356">
        <v>264229.68</v>
      </c>
      <c r="AY316" s="356">
        <v>268418.53000000003</v>
      </c>
      <c r="AZ316" s="356">
        <v>277987.65000000002</v>
      </c>
      <c r="BA316" s="356">
        <v>280486.8</v>
      </c>
      <c r="BB316" s="356">
        <v>294172.09999999998</v>
      </c>
      <c r="BC316" s="356">
        <v>90351.4</v>
      </c>
      <c r="BD316" s="356">
        <v>248103.57</v>
      </c>
      <c r="BE316" s="356">
        <v>241908.2</v>
      </c>
      <c r="BF316" s="356">
        <v>250661.74</v>
      </c>
      <c r="BG316" s="356">
        <v>231363.6937</v>
      </c>
      <c r="BH316" s="356">
        <v>229237.76000000001</v>
      </c>
      <c r="BI316" s="356">
        <v>18994.52</v>
      </c>
      <c r="BJ316" s="356">
        <v>18729.509999999998</v>
      </c>
      <c r="BK316" s="356">
        <v>18685.36</v>
      </c>
      <c r="BL316" s="356">
        <v>19638.439999999999</v>
      </c>
      <c r="BM316" s="356">
        <v>19781.8</v>
      </c>
      <c r="BN316" s="356">
        <v>0</v>
      </c>
      <c r="BO316" s="356">
        <v>0</v>
      </c>
      <c r="BP316" s="356">
        <v>0</v>
      </c>
      <c r="BQ316" s="356">
        <v>0</v>
      </c>
      <c r="BR316" s="356">
        <v>0</v>
      </c>
      <c r="BS316" s="115" t="s">
        <v>4057</v>
      </c>
      <c r="BT316" s="115"/>
    </row>
    <row r="317" spans="1:72" ht="15.75" customHeight="1">
      <c r="A317" s="127" t="s">
        <v>30</v>
      </c>
      <c r="B317" s="108" t="s">
        <v>1985</v>
      </c>
      <c r="C317" s="127" t="s">
        <v>1982</v>
      </c>
      <c r="D317" s="309">
        <v>9098658</v>
      </c>
      <c r="E317" s="310" t="s">
        <v>18</v>
      </c>
      <c r="F317" s="310" t="s">
        <v>42</v>
      </c>
      <c r="G317" s="310" t="s">
        <v>90</v>
      </c>
      <c r="H317" s="310">
        <f>IFERROR(VLOOKUP(G317,'Cadastro de assessores'!A:B,2,FALSE),"Não Cadastrado")</f>
        <v>12331</v>
      </c>
      <c r="I317" s="310"/>
      <c r="J317" s="26" t="s">
        <v>4046</v>
      </c>
      <c r="K317" s="310" t="s">
        <v>170</v>
      </c>
      <c r="L317" s="435">
        <v>44795</v>
      </c>
      <c r="M317" s="435">
        <v>44795</v>
      </c>
      <c r="N317" s="309"/>
      <c r="O317" s="309" t="s">
        <v>4061</v>
      </c>
      <c r="P317" s="406">
        <v>7.0000000000000001E-3</v>
      </c>
      <c r="Q317" s="439" t="s">
        <v>5044</v>
      </c>
      <c r="R317" s="436"/>
      <c r="S317" s="309"/>
      <c r="T317" s="309" t="s">
        <v>163</v>
      </c>
      <c r="U317" s="309"/>
      <c r="V317" s="309" t="s">
        <v>230</v>
      </c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356"/>
      <c r="AL317" s="356"/>
      <c r="AM317" s="356"/>
      <c r="AN317" s="356"/>
      <c r="AO317" s="356"/>
      <c r="AP317" s="356"/>
      <c r="AQ317" s="356"/>
      <c r="AR317" s="356"/>
      <c r="AS317" s="356"/>
      <c r="AT317" s="356"/>
      <c r="AU317" s="356"/>
      <c r="AV317" s="356"/>
      <c r="AW317" s="356"/>
      <c r="AX317" s="356"/>
      <c r="AY317" s="356"/>
      <c r="AZ317" s="356"/>
      <c r="BA317" s="356"/>
      <c r="BB317" s="356"/>
      <c r="BC317" s="356"/>
      <c r="BD317" s="356"/>
      <c r="BE317" s="356"/>
      <c r="BF317" s="356"/>
      <c r="BG317" s="356">
        <v>200683.6924</v>
      </c>
      <c r="BH317" s="356">
        <v>202691.78</v>
      </c>
      <c r="BI317" s="356">
        <v>204679.61</v>
      </c>
      <c r="BJ317" s="356">
        <v>206503.16</v>
      </c>
      <c r="BK317" s="356">
        <v>208393.24</v>
      </c>
      <c r="BL317" s="356">
        <v>210649.9</v>
      </c>
      <c r="BM317" s="356">
        <v>212295.67</v>
      </c>
      <c r="BN317" s="356">
        <v>437.47</v>
      </c>
      <c r="BO317" s="356">
        <v>437.47</v>
      </c>
      <c r="BP317" s="356">
        <v>437.47</v>
      </c>
      <c r="BQ317" s="356">
        <v>437.47</v>
      </c>
      <c r="BR317" s="356">
        <v>437.47</v>
      </c>
      <c r="BS317" s="115" t="s">
        <v>4057</v>
      </c>
      <c r="BT317" s="115"/>
    </row>
    <row r="318" spans="1:72" ht="15.75" customHeight="1">
      <c r="A318" s="127" t="s">
        <v>30</v>
      </c>
      <c r="B318" s="108" t="s">
        <v>3536</v>
      </c>
      <c r="C318" s="127" t="s">
        <v>3535</v>
      </c>
      <c r="D318" s="309">
        <v>4588112</v>
      </c>
      <c r="E318" s="310" t="s">
        <v>18</v>
      </c>
      <c r="F318" s="310" t="s">
        <v>32</v>
      </c>
      <c r="G318" s="310" t="s">
        <v>3190</v>
      </c>
      <c r="H318" s="310" t="str">
        <f>IFERROR(VLOOKUP(G318,'Cadastro de assessores'!A:B,2,FALSE),"Não Cadastrado")</f>
        <v>18836</v>
      </c>
      <c r="I318" s="310"/>
      <c r="J318" s="26" t="s">
        <v>170</v>
      </c>
      <c r="K318" s="310" t="s">
        <v>170</v>
      </c>
      <c r="L318" s="435">
        <v>44144</v>
      </c>
      <c r="M318" s="435">
        <v>44148</v>
      </c>
      <c r="N318" s="309"/>
      <c r="O318" s="309" t="s">
        <v>4064</v>
      </c>
      <c r="P318" s="406">
        <v>1.2E-2</v>
      </c>
      <c r="Q318" s="439"/>
      <c r="R318" s="436"/>
      <c r="S318" s="309" t="str">
        <f t="shared" ref="S318:S325" si="34">IF(BC318&lt;=0,"",IF(BC318&lt;=1000000,"Não Qualificado",IF(AND(BC318&gt;1000000,BC318&lt;=10000000),"Qualificado","Profissional")))</f>
        <v>Não Qualificado</v>
      </c>
      <c r="T318" s="309" t="s">
        <v>163</v>
      </c>
      <c r="U318" s="309" t="s">
        <v>4308</v>
      </c>
      <c r="V318" s="309" t="s">
        <v>970</v>
      </c>
      <c r="W318" s="437" t="s">
        <v>4056</v>
      </c>
      <c r="X318" s="437" t="s">
        <v>4056</v>
      </c>
      <c r="Y318" s="437" t="s">
        <v>4056</v>
      </c>
      <c r="Z318" s="437" t="s">
        <v>4056</v>
      </c>
      <c r="AA318" s="437" t="s">
        <v>4056</v>
      </c>
      <c r="AB318" s="437" t="s">
        <v>4056</v>
      </c>
      <c r="AC318" s="437" t="s">
        <v>4056</v>
      </c>
      <c r="AD318" s="437" t="s">
        <v>4056</v>
      </c>
      <c r="AE318" s="437" t="s">
        <v>4056</v>
      </c>
      <c r="AF318" s="437" t="s">
        <v>4056</v>
      </c>
      <c r="AG318" s="437" t="s">
        <v>4056</v>
      </c>
      <c r="AH318" s="437"/>
      <c r="AI318" s="437"/>
      <c r="AJ318" s="437" t="s">
        <v>5043</v>
      </c>
      <c r="AK318" s="356"/>
      <c r="AL318" s="356"/>
      <c r="AM318" s="356">
        <v>107414.67</v>
      </c>
      <c r="AN318" s="356">
        <v>107328.47</v>
      </c>
      <c r="AO318" s="356">
        <v>109205.15</v>
      </c>
      <c r="AP318" s="356">
        <v>109600.12</v>
      </c>
      <c r="AQ318" s="356">
        <v>109269.47</v>
      </c>
      <c r="AR318" s="356">
        <v>110797.67</v>
      </c>
      <c r="AS318" s="356">
        <v>110586.18</v>
      </c>
      <c r="AT318" s="356">
        <v>124435.38</v>
      </c>
      <c r="AU318" s="356">
        <v>144196.93</v>
      </c>
      <c r="AV318" s="356">
        <v>164009.35</v>
      </c>
      <c r="AW318" s="356">
        <v>168978.84</v>
      </c>
      <c r="AX318" s="356">
        <v>252039.81</v>
      </c>
      <c r="AY318" s="356">
        <v>294457.55</v>
      </c>
      <c r="AZ318" s="356">
        <v>340523.57</v>
      </c>
      <c r="BA318" s="356">
        <v>353255.04</v>
      </c>
      <c r="BB318" s="356">
        <v>371639.07</v>
      </c>
      <c r="BC318" s="356">
        <v>530537.43000000005</v>
      </c>
      <c r="BD318" s="356">
        <v>394200.21</v>
      </c>
      <c r="BE318" s="356">
        <v>414724.95</v>
      </c>
      <c r="BF318" s="356">
        <v>430305.69</v>
      </c>
      <c r="BG318" s="356">
        <v>433533.63089999999</v>
      </c>
      <c r="BH318" s="356">
        <v>435866.4</v>
      </c>
      <c r="BI318" s="356">
        <v>465295.94</v>
      </c>
      <c r="BJ318" s="356">
        <v>476264.18</v>
      </c>
      <c r="BK318" s="356">
        <v>490285.08</v>
      </c>
      <c r="BL318" s="356">
        <v>505198.14</v>
      </c>
      <c r="BM318" s="356">
        <v>508589.76</v>
      </c>
      <c r="BN318" s="356">
        <v>619944.69999999995</v>
      </c>
      <c r="BO318" s="356">
        <v>625401.06999999995</v>
      </c>
      <c r="BP318" s="356">
        <v>630796.23</v>
      </c>
      <c r="BQ318" s="356">
        <v>635222.93999999994</v>
      </c>
      <c r="BR318" s="356">
        <v>167814.15</v>
      </c>
      <c r="BS318" s="115">
        <v>15529.4</v>
      </c>
      <c r="BT318" s="115"/>
    </row>
    <row r="319" spans="1:72" ht="15.75" customHeight="1">
      <c r="A319" s="127" t="s">
        <v>30</v>
      </c>
      <c r="B319" s="108" t="s">
        <v>5045</v>
      </c>
      <c r="C319" s="408" t="s">
        <v>5046</v>
      </c>
      <c r="D319" s="441">
        <v>7046512</v>
      </c>
      <c r="E319" s="310" t="s">
        <v>159</v>
      </c>
      <c r="F319" s="310" t="s">
        <v>32</v>
      </c>
      <c r="G319" s="310" t="s">
        <v>4121</v>
      </c>
      <c r="H319" s="310" t="str">
        <f>IFERROR(VLOOKUP(G319,'Cadastro de assessores'!A:B,2,FALSE),"Não Cadastrado")</f>
        <v>1298</v>
      </c>
      <c r="I319" s="310"/>
      <c r="J319" s="26" t="s">
        <v>161</v>
      </c>
      <c r="K319" s="310" t="s">
        <v>170</v>
      </c>
      <c r="L319" s="434">
        <v>44673</v>
      </c>
      <c r="M319" s="434">
        <v>44673</v>
      </c>
      <c r="N319" s="448">
        <v>44994</v>
      </c>
      <c r="O319" s="445" t="s">
        <v>4064</v>
      </c>
      <c r="P319" s="406">
        <v>1.2E-2</v>
      </c>
      <c r="Q319" s="176" t="s">
        <v>5047</v>
      </c>
      <c r="R319" s="436"/>
      <c r="S319" s="309" t="str">
        <f t="shared" si="34"/>
        <v>Não Qualificado</v>
      </c>
      <c r="T319" s="316" t="s">
        <v>207</v>
      </c>
      <c r="U319" s="316" t="s">
        <v>5048</v>
      </c>
      <c r="V319" s="316" t="s">
        <v>230</v>
      </c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  <c r="AG319" s="437"/>
      <c r="AH319" s="437"/>
      <c r="AI319" s="437"/>
      <c r="AJ319" s="356"/>
      <c r="AK319" s="356"/>
      <c r="AL319" s="356"/>
      <c r="AM319" s="486"/>
      <c r="AN319" s="486"/>
      <c r="AO319" s="356"/>
      <c r="AP319" s="356"/>
      <c r="AQ319" s="356"/>
      <c r="AR319" s="356"/>
      <c r="AS319" s="356"/>
      <c r="AT319" s="356"/>
      <c r="AU319" s="356"/>
      <c r="AV319" s="356"/>
      <c r="AW319" s="367"/>
      <c r="AX319" s="357"/>
      <c r="AY319" s="357"/>
      <c r="AZ319" s="356"/>
      <c r="BA319" s="356"/>
      <c r="BB319" s="356"/>
      <c r="BC319" s="356">
        <v>72021.58</v>
      </c>
      <c r="BD319" s="356">
        <v>249325.31</v>
      </c>
      <c r="BE319" s="356">
        <v>249447.19</v>
      </c>
      <c r="BF319" s="356">
        <v>252090.88</v>
      </c>
      <c r="BG319" s="356">
        <v>253423.96280000001</v>
      </c>
      <c r="BH319" s="356">
        <v>255315.7</v>
      </c>
      <c r="BI319" s="356">
        <v>259776.68</v>
      </c>
      <c r="BJ319" s="356">
        <v>230397.37</v>
      </c>
      <c r="BK319" s="356">
        <v>232085.87</v>
      </c>
      <c r="BL319" s="356">
        <v>234667.14</v>
      </c>
      <c r="BM319" s="356">
        <v>0</v>
      </c>
      <c r="BN319" s="356">
        <v>239490.04</v>
      </c>
      <c r="BO319" s="356">
        <v>161440.75</v>
      </c>
      <c r="BP319" s="356">
        <v>130216.12</v>
      </c>
      <c r="BQ319" s="356">
        <v>131208.74</v>
      </c>
      <c r="BR319" s="356">
        <v>0</v>
      </c>
      <c r="BS319" s="115">
        <v>0</v>
      </c>
      <c r="BT319" s="115"/>
    </row>
    <row r="320" spans="1:72" ht="15.75" customHeight="1">
      <c r="A320" s="127" t="s">
        <v>30</v>
      </c>
      <c r="B320" s="108" t="s">
        <v>2025</v>
      </c>
      <c r="C320" s="127" t="s">
        <v>5049</v>
      </c>
      <c r="D320" s="309">
        <v>4616618</v>
      </c>
      <c r="E320" s="310" t="s">
        <v>159</v>
      </c>
      <c r="F320" s="310" t="s">
        <v>32</v>
      </c>
      <c r="G320" s="310" t="s">
        <v>4709</v>
      </c>
      <c r="H320" s="310" t="str">
        <f>IFERROR(VLOOKUP(G320,'Cadastro de assessores'!A:B,2,FALSE),"Não Cadastrado")</f>
        <v>14091</v>
      </c>
      <c r="I320" s="310"/>
      <c r="J320" s="26" t="s">
        <v>4046</v>
      </c>
      <c r="K320" s="310" t="s">
        <v>170</v>
      </c>
      <c r="L320" s="435">
        <v>44154</v>
      </c>
      <c r="M320" s="435">
        <v>44159</v>
      </c>
      <c r="N320" s="309"/>
      <c r="O320" s="309" t="s">
        <v>4064</v>
      </c>
      <c r="P320" s="406">
        <v>1.2E-2</v>
      </c>
      <c r="Q320" s="439" t="s">
        <v>5050</v>
      </c>
      <c r="R320" s="436"/>
      <c r="S320" s="309" t="str">
        <f t="shared" si="34"/>
        <v>Não Qualificado</v>
      </c>
      <c r="T320" s="309" t="s">
        <v>163</v>
      </c>
      <c r="U320" s="309" t="s">
        <v>4091</v>
      </c>
      <c r="V320" s="309" t="s">
        <v>32</v>
      </c>
      <c r="W320" s="437" t="s">
        <v>4056</v>
      </c>
      <c r="X320" s="437" t="s">
        <v>4056</v>
      </c>
      <c r="Y320" s="437" t="s">
        <v>4056</v>
      </c>
      <c r="Z320" s="437" t="s">
        <v>4056</v>
      </c>
      <c r="AA320" s="437" t="s">
        <v>4056</v>
      </c>
      <c r="AB320" s="437" t="s">
        <v>4056</v>
      </c>
      <c r="AC320" s="437" t="s">
        <v>4056</v>
      </c>
      <c r="AD320" s="437" t="s">
        <v>4056</v>
      </c>
      <c r="AE320" s="437" t="s">
        <v>4056</v>
      </c>
      <c r="AF320" s="437" t="s">
        <v>4056</v>
      </c>
      <c r="AG320" s="437" t="s">
        <v>4056</v>
      </c>
      <c r="AH320" s="437" t="s">
        <v>4056</v>
      </c>
      <c r="AI320" s="437" t="s">
        <v>4056</v>
      </c>
      <c r="AJ320" s="437" t="s">
        <v>5051</v>
      </c>
      <c r="AK320" s="356">
        <v>102155.66</v>
      </c>
      <c r="AL320" s="356">
        <v>100585.08</v>
      </c>
      <c r="AM320" s="356">
        <v>290025.61</v>
      </c>
      <c r="AN320" s="356">
        <v>290081.49</v>
      </c>
      <c r="AO320" s="356">
        <v>298827.07</v>
      </c>
      <c r="AP320" s="356">
        <v>300676.65000000002</v>
      </c>
      <c r="AQ320" s="356">
        <v>299456.77</v>
      </c>
      <c r="AR320" s="356">
        <v>306777.40000000002</v>
      </c>
      <c r="AS320" s="356">
        <v>304393.64</v>
      </c>
      <c r="AT320" s="356">
        <v>298279.14</v>
      </c>
      <c r="AU320" s="356">
        <v>296464.05</v>
      </c>
      <c r="AV320" s="356">
        <v>291379.14</v>
      </c>
      <c r="AW320" s="356">
        <v>280232.55</v>
      </c>
      <c r="AX320" s="356">
        <v>280772.15999999997</v>
      </c>
      <c r="AY320" s="356">
        <v>284131.71999999997</v>
      </c>
      <c r="AZ320" s="356">
        <v>290201.62</v>
      </c>
      <c r="BA320" s="356">
        <v>292353.28000000003</v>
      </c>
      <c r="BB320" s="356">
        <v>302003.69</v>
      </c>
      <c r="BC320" s="356">
        <v>397682.34</v>
      </c>
      <c r="BD320" s="356">
        <v>303692.95</v>
      </c>
      <c r="BE320" s="356">
        <v>304488.46999999997</v>
      </c>
      <c r="BF320" s="356">
        <v>308229.09000000003</v>
      </c>
      <c r="BG320" s="356">
        <v>309307.94699999999</v>
      </c>
      <c r="BH320" s="356">
        <v>311362.15999999997</v>
      </c>
      <c r="BI320" s="356">
        <v>318946.90999999997</v>
      </c>
      <c r="BJ320" s="356">
        <v>319335.84999999998</v>
      </c>
      <c r="BK320" s="356">
        <v>321893.05</v>
      </c>
      <c r="BL320" s="356">
        <v>325689.12</v>
      </c>
      <c r="BM320" s="356">
        <v>91701.25</v>
      </c>
      <c r="BN320" s="356">
        <v>0</v>
      </c>
      <c r="BO320" s="356">
        <v>0</v>
      </c>
      <c r="BP320" s="356">
        <v>0</v>
      </c>
      <c r="BQ320" s="356">
        <v>0</v>
      </c>
      <c r="BR320" s="356">
        <v>0</v>
      </c>
      <c r="BS320" s="115">
        <v>0</v>
      </c>
      <c r="BT320" s="115"/>
    </row>
    <row r="321" spans="1:72" ht="15.75" customHeight="1">
      <c r="A321" s="127" t="s">
        <v>30</v>
      </c>
      <c r="B321" s="108" t="s">
        <v>2025</v>
      </c>
      <c r="C321" s="127" t="s">
        <v>5049</v>
      </c>
      <c r="D321" s="309">
        <v>4859015</v>
      </c>
      <c r="E321" s="310" t="s">
        <v>159</v>
      </c>
      <c r="F321" s="310" t="s">
        <v>32</v>
      </c>
      <c r="G321" s="310" t="s">
        <v>4709</v>
      </c>
      <c r="H321" s="310" t="str">
        <f>IFERROR(VLOOKUP(G321,'Cadastro de assessores'!A:B,2,FALSE),"Não Cadastrado")</f>
        <v>14091</v>
      </c>
      <c r="I321" s="310"/>
      <c r="J321" s="26" t="s">
        <v>4046</v>
      </c>
      <c r="K321" s="310" t="s">
        <v>170</v>
      </c>
      <c r="L321" s="434">
        <v>44239</v>
      </c>
      <c r="M321" s="434">
        <v>44239</v>
      </c>
      <c r="N321" s="316"/>
      <c r="O321" s="316" t="s">
        <v>4101</v>
      </c>
      <c r="P321" s="406">
        <v>8.0000000000000002E-3</v>
      </c>
      <c r="Q321" s="439"/>
      <c r="R321" s="436"/>
      <c r="S321" s="309" t="str">
        <f t="shared" si="34"/>
        <v/>
      </c>
      <c r="T321" s="309" t="s">
        <v>163</v>
      </c>
      <c r="U321" s="309" t="s">
        <v>4091</v>
      </c>
      <c r="V321" s="309" t="s">
        <v>32</v>
      </c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356"/>
      <c r="AL321" s="356"/>
      <c r="AM321" s="356">
        <v>198727.5</v>
      </c>
      <c r="AN321" s="356">
        <v>192314.93</v>
      </c>
      <c r="AO321" s="356">
        <v>190919.89</v>
      </c>
      <c r="AP321" s="356">
        <v>191073.82</v>
      </c>
      <c r="AQ321" s="356">
        <v>192000.39</v>
      </c>
      <c r="AR321" s="356">
        <v>188773.71</v>
      </c>
      <c r="AS321" s="356">
        <v>186275.5</v>
      </c>
      <c r="AT321" s="356">
        <v>190107.97</v>
      </c>
      <c r="AU321" s="356">
        <v>184208.08</v>
      </c>
      <c r="AV321" s="356">
        <v>184212.78</v>
      </c>
      <c r="AW321" s="356">
        <v>180716.23</v>
      </c>
      <c r="AX321" s="356">
        <v>171724.43</v>
      </c>
      <c r="AY321" s="356">
        <v>182669.77</v>
      </c>
      <c r="AZ321" s="356">
        <v>183249.41</v>
      </c>
      <c r="BA321" s="356">
        <v>183325.6</v>
      </c>
      <c r="BB321" s="356">
        <v>185080.55</v>
      </c>
      <c r="BC321" s="356"/>
      <c r="BD321" s="356">
        <v>188515.52</v>
      </c>
      <c r="BE321" s="356">
        <v>188392.44</v>
      </c>
      <c r="BF321" s="356">
        <v>190748.75</v>
      </c>
      <c r="BG321" s="356">
        <v>195688.12</v>
      </c>
      <c r="BH321" s="356">
        <v>195461.21</v>
      </c>
      <c r="BI321" s="356">
        <v>197343.51</v>
      </c>
      <c r="BJ321" s="356">
        <v>191318.42</v>
      </c>
      <c r="BK321" s="356">
        <v>190837.88</v>
      </c>
      <c r="BL321" s="356">
        <v>191838.83</v>
      </c>
      <c r="BM321" s="356">
        <v>5779.03</v>
      </c>
      <c r="BN321" s="356">
        <v>0</v>
      </c>
      <c r="BO321" s="356">
        <v>0</v>
      </c>
      <c r="BP321" s="356">
        <v>0</v>
      </c>
      <c r="BQ321" s="356">
        <v>0</v>
      </c>
      <c r="BR321" s="356">
        <v>0</v>
      </c>
      <c r="BS321" s="115">
        <v>0</v>
      </c>
      <c r="BT321" s="115"/>
    </row>
    <row r="322" spans="1:72" ht="15.75" customHeight="1">
      <c r="A322" s="127" t="s">
        <v>30</v>
      </c>
      <c r="B322" s="108" t="s">
        <v>5052</v>
      </c>
      <c r="C322" s="408" t="s">
        <v>5053</v>
      </c>
      <c r="D322" s="316">
        <v>5666607</v>
      </c>
      <c r="E322" s="316" t="s">
        <v>18</v>
      </c>
      <c r="F322" s="316" t="s">
        <v>42</v>
      </c>
      <c r="G322" s="316" t="s">
        <v>5054</v>
      </c>
      <c r="H322" s="316" t="str">
        <f>IFERROR(VLOOKUP(G322,'Cadastro de assessores'!A:B,2,FALSE),"Não Cadastrado")</f>
        <v>1275</v>
      </c>
      <c r="I322" s="316"/>
      <c r="J322" s="26" t="s">
        <v>161</v>
      </c>
      <c r="K322" s="309" t="s">
        <v>4052</v>
      </c>
      <c r="L322" s="409">
        <v>44376</v>
      </c>
      <c r="M322" s="409">
        <v>44376</v>
      </c>
      <c r="N322" s="409">
        <v>44775</v>
      </c>
      <c r="O322" s="316" t="s">
        <v>4068</v>
      </c>
      <c r="P322" s="410">
        <v>2.5000000000000001E-2</v>
      </c>
      <c r="Q322" s="176" t="s">
        <v>5055</v>
      </c>
      <c r="R322" s="436"/>
      <c r="S322" s="309" t="str">
        <f t="shared" si="34"/>
        <v>Não Qualificado</v>
      </c>
      <c r="T322" s="309" t="s">
        <v>163</v>
      </c>
      <c r="U322" s="316" t="s">
        <v>4142</v>
      </c>
      <c r="V322" s="309" t="s">
        <v>4143</v>
      </c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56"/>
      <c r="AK322" s="356"/>
      <c r="AL322" s="356"/>
      <c r="AM322" s="356"/>
      <c r="AN322" s="356"/>
      <c r="AO322" s="356"/>
      <c r="AP322" s="367"/>
      <c r="AQ322" s="357"/>
      <c r="AR322" s="367"/>
      <c r="AS322" s="356">
        <v>200315.82</v>
      </c>
      <c r="AT322" s="356">
        <v>189632.39</v>
      </c>
      <c r="AU322" s="356">
        <v>185080.39</v>
      </c>
      <c r="AV322" s="356">
        <v>173719.75</v>
      </c>
      <c r="AW322" s="356">
        <v>159599.85</v>
      </c>
      <c r="AX322" s="356">
        <v>158023.10999999999</v>
      </c>
      <c r="AY322" s="356">
        <v>161393.67000000001</v>
      </c>
      <c r="AZ322" s="356">
        <v>169900.55</v>
      </c>
      <c r="BA322" s="356">
        <v>175438.24</v>
      </c>
      <c r="BB322" s="356">
        <v>184850.54</v>
      </c>
      <c r="BC322" s="356">
        <v>38276.93</v>
      </c>
      <c r="BD322" s="356">
        <v>178120.53</v>
      </c>
      <c r="BE322" s="356">
        <v>176072.1</v>
      </c>
      <c r="BF322" s="356">
        <v>179992.21</v>
      </c>
      <c r="BG322" s="356">
        <v>0</v>
      </c>
      <c r="BH322" s="356">
        <v>0</v>
      </c>
      <c r="BI322" s="356">
        <v>0</v>
      </c>
      <c r="BJ322" s="356">
        <v>0</v>
      </c>
      <c r="BK322" s="356">
        <v>0</v>
      </c>
      <c r="BL322" s="356">
        <v>0</v>
      </c>
      <c r="BM322" s="356">
        <v>0</v>
      </c>
      <c r="BN322" s="356">
        <v>0</v>
      </c>
      <c r="BO322" s="356">
        <v>0</v>
      </c>
      <c r="BP322" s="356">
        <v>0</v>
      </c>
      <c r="BQ322" s="356">
        <v>0</v>
      </c>
      <c r="BR322" s="356">
        <v>0</v>
      </c>
      <c r="BS322" s="115" t="s">
        <v>4057</v>
      </c>
      <c r="BT322" s="115"/>
    </row>
    <row r="323" spans="1:72" ht="15.75" customHeight="1">
      <c r="A323" s="127" t="s">
        <v>30</v>
      </c>
      <c r="B323" s="108" t="s">
        <v>5056</v>
      </c>
      <c r="C323" s="460" t="s">
        <v>5057</v>
      </c>
      <c r="D323" s="441">
        <v>5914962</v>
      </c>
      <c r="E323" s="310" t="s">
        <v>18</v>
      </c>
      <c r="F323" s="310" t="s">
        <v>42</v>
      </c>
      <c r="G323" s="310" t="s">
        <v>4393</v>
      </c>
      <c r="H323" s="310" t="str">
        <f>IFERROR(VLOOKUP(G323,'Cadastro de assessores'!A:B,2,FALSE),"Não Cadastrado")</f>
        <v>14294</v>
      </c>
      <c r="I323" s="310"/>
      <c r="J323" s="26" t="s">
        <v>161</v>
      </c>
      <c r="K323" s="310" t="s">
        <v>170</v>
      </c>
      <c r="L323" s="434">
        <v>44454</v>
      </c>
      <c r="M323" s="434">
        <v>44461</v>
      </c>
      <c r="N323" s="409">
        <v>44830</v>
      </c>
      <c r="O323" s="309" t="s">
        <v>4061</v>
      </c>
      <c r="P323" s="406">
        <v>7.0000000000000001E-3</v>
      </c>
      <c r="Q323" s="176"/>
      <c r="R323" s="436"/>
      <c r="S323" s="309" t="str">
        <f t="shared" si="34"/>
        <v/>
      </c>
      <c r="T323" s="309" t="s">
        <v>163</v>
      </c>
      <c r="U323" s="316" t="s">
        <v>4756</v>
      </c>
      <c r="V323" s="316" t="s">
        <v>209</v>
      </c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  <c r="AG323" s="367"/>
      <c r="AH323" s="367"/>
      <c r="AI323" s="367"/>
      <c r="AJ323" s="356"/>
      <c r="AK323" s="356"/>
      <c r="AL323" s="356"/>
      <c r="AM323" s="356"/>
      <c r="AN323" s="356"/>
      <c r="AO323" s="356"/>
      <c r="AP323" s="367"/>
      <c r="AQ323" s="357"/>
      <c r="AR323" s="356"/>
      <c r="AS323" s="356"/>
      <c r="AT323" s="356"/>
      <c r="AU323" s="367"/>
      <c r="AV323" s="356"/>
      <c r="AW323" s="356">
        <v>128752.45</v>
      </c>
      <c r="AX323" s="356">
        <v>130820.5</v>
      </c>
      <c r="AY323" s="356">
        <v>130065.38</v>
      </c>
      <c r="AZ323" s="356">
        <v>131208.17000000001</v>
      </c>
      <c r="BA323" s="356">
        <v>132167.12</v>
      </c>
      <c r="BB323" s="356">
        <v>133773.16</v>
      </c>
      <c r="BC323" s="356"/>
      <c r="BD323" s="356">
        <v>145049.04999999999</v>
      </c>
      <c r="BE323" s="356">
        <v>146308.82</v>
      </c>
      <c r="BF323" s="356">
        <v>155644.94</v>
      </c>
      <c r="BG323" s="356">
        <v>155900.2507</v>
      </c>
      <c r="BH323" s="356">
        <v>0</v>
      </c>
      <c r="BI323" s="356">
        <v>0</v>
      </c>
      <c r="BJ323" s="356">
        <v>0</v>
      </c>
      <c r="BK323" s="356">
        <v>0</v>
      </c>
      <c r="BL323" s="356">
        <v>0</v>
      </c>
      <c r="BM323" s="356">
        <v>0</v>
      </c>
      <c r="BN323" s="356">
        <v>0</v>
      </c>
      <c r="BO323" s="356">
        <v>0</v>
      </c>
      <c r="BP323" s="356">
        <v>0</v>
      </c>
      <c r="BQ323" s="356">
        <v>0</v>
      </c>
      <c r="BR323" s="356">
        <v>0</v>
      </c>
      <c r="BS323" s="115" t="s">
        <v>4057</v>
      </c>
      <c r="BT323" s="115"/>
    </row>
    <row r="324" spans="1:72" ht="15.75" customHeight="1">
      <c r="A324" s="127" t="s">
        <v>30</v>
      </c>
      <c r="B324" s="108" t="s">
        <v>2035</v>
      </c>
      <c r="C324" s="460" t="s">
        <v>2033</v>
      </c>
      <c r="D324" s="441">
        <v>5958737</v>
      </c>
      <c r="E324" s="310" t="s">
        <v>18</v>
      </c>
      <c r="F324" s="310" t="s">
        <v>42</v>
      </c>
      <c r="G324" s="310" t="s">
        <v>90</v>
      </c>
      <c r="H324" s="310">
        <f>IFERROR(VLOOKUP(G324,'Cadastro de assessores'!A:B,2,FALSE),"Não Cadastrado")</f>
        <v>12331</v>
      </c>
      <c r="I324" s="310"/>
      <c r="J324" s="26" t="s">
        <v>4046</v>
      </c>
      <c r="K324" s="310" t="s">
        <v>170</v>
      </c>
      <c r="L324" s="442">
        <v>44596</v>
      </c>
      <c r="M324" s="442">
        <v>44614</v>
      </c>
      <c r="N324" s="309"/>
      <c r="O324" s="309" t="s">
        <v>4061</v>
      </c>
      <c r="P324" s="406">
        <v>7.0000000000000001E-3</v>
      </c>
      <c r="Q324" s="176"/>
      <c r="R324" s="436"/>
      <c r="S324" s="309" t="str">
        <f t="shared" si="34"/>
        <v/>
      </c>
      <c r="T324" s="309" t="s">
        <v>163</v>
      </c>
      <c r="U324" s="316" t="s">
        <v>5058</v>
      </c>
      <c r="V324" s="316" t="s">
        <v>32</v>
      </c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  <c r="AG324" s="367"/>
      <c r="AH324" s="367"/>
      <c r="AI324" s="367"/>
      <c r="AJ324" s="356"/>
      <c r="AK324" s="356"/>
      <c r="AL324" s="356"/>
      <c r="AM324" s="356"/>
      <c r="AN324" s="356"/>
      <c r="AO324" s="356"/>
      <c r="AP324" s="356"/>
      <c r="AQ324" s="356"/>
      <c r="AR324" s="367"/>
      <c r="AS324" s="356"/>
      <c r="AT324" s="356"/>
      <c r="AU324" s="356"/>
      <c r="AV324" s="356"/>
      <c r="AW324" s="356"/>
      <c r="AX324" s="356"/>
      <c r="AY324" s="356"/>
      <c r="AZ324" s="356"/>
      <c r="BA324" s="356">
        <v>128582.77</v>
      </c>
      <c r="BB324" s="356">
        <v>145318.65</v>
      </c>
      <c r="BC324" s="356"/>
      <c r="BD324" s="356">
        <v>145587.37</v>
      </c>
      <c r="BE324" s="356">
        <v>146863.60999999999</v>
      </c>
      <c r="BF324" s="356">
        <v>147657.98000000001</v>
      </c>
      <c r="BG324" s="356">
        <v>172170.31959999999</v>
      </c>
      <c r="BH324" s="356">
        <v>173148.76</v>
      </c>
      <c r="BI324" s="356">
        <v>174525.24</v>
      </c>
      <c r="BJ324" s="356">
        <v>175547.65</v>
      </c>
      <c r="BK324" s="356">
        <v>177090.98</v>
      </c>
      <c r="BL324" s="356">
        <v>203528.22</v>
      </c>
      <c r="BM324" s="356">
        <v>180543.3</v>
      </c>
      <c r="BN324" s="356">
        <v>158083.01999999999</v>
      </c>
      <c r="BO324" s="356">
        <v>38309.03</v>
      </c>
      <c r="BP324" s="356">
        <v>38727.519999999997</v>
      </c>
      <c r="BQ324" s="356">
        <v>39050.22</v>
      </c>
      <c r="BR324" s="356">
        <v>39514.69</v>
      </c>
      <c r="BS324" s="115">
        <v>0</v>
      </c>
      <c r="BT324" s="115"/>
    </row>
    <row r="325" spans="1:72" ht="15.75" customHeight="1">
      <c r="A325" s="127" t="s">
        <v>30</v>
      </c>
      <c r="B325" s="108" t="s">
        <v>5059</v>
      </c>
      <c r="C325" s="127" t="s">
        <v>5060</v>
      </c>
      <c r="D325" s="316">
        <v>4712860</v>
      </c>
      <c r="E325" s="309" t="s">
        <v>159</v>
      </c>
      <c r="F325" s="309" t="s">
        <v>32</v>
      </c>
      <c r="G325" s="309" t="s">
        <v>4326</v>
      </c>
      <c r="H325" s="309" t="str">
        <f>IFERROR(VLOOKUP(G325,'Cadastro de assessores'!A:B,2,FALSE),"Não Cadastrado")</f>
        <v>15049</v>
      </c>
      <c r="I325" s="309"/>
      <c r="J325" s="26" t="s">
        <v>161</v>
      </c>
      <c r="K325" s="309" t="s">
        <v>4052</v>
      </c>
      <c r="L325" s="405">
        <v>44203</v>
      </c>
      <c r="M325" s="405">
        <v>44203</v>
      </c>
      <c r="N325" s="405">
        <v>44418</v>
      </c>
      <c r="O325" s="309" t="s">
        <v>4053</v>
      </c>
      <c r="P325" s="406">
        <v>1.4999999999999999E-2</v>
      </c>
      <c r="Q325" s="439" t="s">
        <v>4282</v>
      </c>
      <c r="R325" s="436"/>
      <c r="S325" s="309" t="str">
        <f t="shared" si="34"/>
        <v>Não Qualificado</v>
      </c>
      <c r="T325" s="309" t="s">
        <v>163</v>
      </c>
      <c r="U325" s="309" t="s">
        <v>4188</v>
      </c>
      <c r="V325" s="309" t="s">
        <v>32</v>
      </c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356"/>
      <c r="AL325" s="356">
        <v>95618.89</v>
      </c>
      <c r="AM325" s="356">
        <v>92985.04</v>
      </c>
      <c r="AN325" s="356">
        <v>92959.360000000001</v>
      </c>
      <c r="AO325" s="356">
        <v>94511.63</v>
      </c>
      <c r="AP325" s="356">
        <v>95110.84</v>
      </c>
      <c r="AQ325" s="356">
        <v>94746.880000000005</v>
      </c>
      <c r="AR325" s="356">
        <v>96899.75</v>
      </c>
      <c r="AS325" s="356">
        <v>96198.58</v>
      </c>
      <c r="AT325" s="356">
        <v>94300.67</v>
      </c>
      <c r="AU325" s="356"/>
      <c r="AV325" s="356"/>
      <c r="AW325" s="356"/>
      <c r="AX325" s="356"/>
      <c r="AY325" s="356"/>
      <c r="AZ325" s="356"/>
      <c r="BA325" s="356">
        <v>0</v>
      </c>
      <c r="BB325" s="356">
        <v>0</v>
      </c>
      <c r="BC325" s="356">
        <v>101520.71</v>
      </c>
      <c r="BD325" s="356" t="s">
        <v>3167</v>
      </c>
      <c r="BE325" s="356" t="s">
        <v>3167</v>
      </c>
      <c r="BF325" s="356">
        <v>0</v>
      </c>
      <c r="BG325" s="356">
        <v>0</v>
      </c>
      <c r="BH325" s="356">
        <v>0</v>
      </c>
      <c r="BI325" s="356">
        <v>0</v>
      </c>
      <c r="BJ325" s="356">
        <v>0</v>
      </c>
      <c r="BK325" s="356">
        <v>0</v>
      </c>
      <c r="BL325" s="356">
        <v>0</v>
      </c>
      <c r="BM325" s="356">
        <v>0</v>
      </c>
      <c r="BN325" s="356">
        <v>0</v>
      </c>
      <c r="BO325" s="356">
        <v>0</v>
      </c>
      <c r="BP325" s="356">
        <v>0</v>
      </c>
      <c r="BQ325" s="356">
        <v>0</v>
      </c>
      <c r="BR325" s="356">
        <v>0</v>
      </c>
      <c r="BS325" s="115" t="s">
        <v>4057</v>
      </c>
      <c r="BT325" s="115"/>
    </row>
    <row r="326" spans="1:72" ht="15.75" customHeight="1">
      <c r="A326" s="127" t="s">
        <v>30</v>
      </c>
      <c r="B326" s="108" t="s">
        <v>5061</v>
      </c>
      <c r="C326" s="127" t="s">
        <v>5062</v>
      </c>
      <c r="D326" s="309">
        <v>2201017</v>
      </c>
      <c r="E326" s="310" t="s">
        <v>159</v>
      </c>
      <c r="F326" s="310" t="s">
        <v>32</v>
      </c>
      <c r="G326" s="310" t="s">
        <v>4106</v>
      </c>
      <c r="H326" s="310"/>
      <c r="I326" s="310"/>
      <c r="J326" s="26" t="s">
        <v>4046</v>
      </c>
      <c r="K326" s="310"/>
      <c r="L326" s="434"/>
      <c r="M326" s="434">
        <v>44893</v>
      </c>
      <c r="N326" s="309"/>
      <c r="O326" s="309" t="s">
        <v>4061</v>
      </c>
      <c r="P326" s="406">
        <v>0.01</v>
      </c>
      <c r="Q326" s="439" t="s">
        <v>5063</v>
      </c>
      <c r="R326" s="436"/>
      <c r="S326" s="309"/>
      <c r="T326" s="309"/>
      <c r="U326" s="309"/>
      <c r="V326" s="309" t="s">
        <v>209</v>
      </c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356"/>
      <c r="AL326" s="356"/>
      <c r="AM326" s="356"/>
      <c r="AN326" s="486"/>
      <c r="AO326" s="486"/>
      <c r="AP326" s="356"/>
      <c r="AQ326" s="356"/>
      <c r="AR326" s="356"/>
      <c r="AS326" s="356"/>
      <c r="AT326" s="356"/>
      <c r="AU326" s="356"/>
      <c r="AV326" s="356"/>
      <c r="AW326" s="356"/>
      <c r="AX326" s="356"/>
      <c r="AY326" s="356"/>
      <c r="AZ326" s="356"/>
      <c r="BA326" s="356"/>
      <c r="BB326" s="356"/>
      <c r="BC326" s="356"/>
      <c r="BD326" s="356"/>
      <c r="BE326" s="356"/>
      <c r="BF326" s="356"/>
      <c r="BG326" s="356"/>
      <c r="BH326" s="356"/>
      <c r="BI326" s="356">
        <v>481697.27</v>
      </c>
      <c r="BJ326" s="356">
        <v>487687.13</v>
      </c>
      <c r="BK326" s="356">
        <v>484843.17</v>
      </c>
      <c r="BL326" s="356">
        <v>491773.35</v>
      </c>
      <c r="BM326" s="356">
        <v>493946.49</v>
      </c>
      <c r="BN326" s="356">
        <v>498294.66</v>
      </c>
      <c r="BO326" s="356">
        <v>479114.96</v>
      </c>
      <c r="BP326" s="356">
        <v>482755.61</v>
      </c>
      <c r="BQ326" s="356">
        <v>479240.26</v>
      </c>
      <c r="BR326" s="356">
        <v>0</v>
      </c>
      <c r="BS326" s="115" t="s">
        <v>4057</v>
      </c>
      <c r="BT326" s="115"/>
    </row>
    <row r="327" spans="1:72" ht="15.75" customHeight="1">
      <c r="A327" s="127" t="s">
        <v>30</v>
      </c>
      <c r="B327" s="108" t="s">
        <v>5064</v>
      </c>
      <c r="C327" s="408" t="s">
        <v>5065</v>
      </c>
      <c r="D327" s="316">
        <v>5661723</v>
      </c>
      <c r="E327" s="310" t="s">
        <v>3158</v>
      </c>
      <c r="F327" s="310" t="s">
        <v>32</v>
      </c>
      <c r="G327" s="310" t="s">
        <v>3158</v>
      </c>
      <c r="H327" s="310" t="str">
        <f>IFERROR(VLOOKUP(G327,'Cadastro de assessores'!A:B,2,FALSE),"Não Cadastrado")</f>
        <v>18986</v>
      </c>
      <c r="I327" s="310"/>
      <c r="J327" s="26" t="s">
        <v>4046</v>
      </c>
      <c r="K327" s="309" t="s">
        <v>170</v>
      </c>
      <c r="L327" s="434">
        <v>44369</v>
      </c>
      <c r="M327" s="434">
        <v>44369</v>
      </c>
      <c r="N327" s="309"/>
      <c r="O327" s="309" t="s">
        <v>4053</v>
      </c>
      <c r="P327" s="406">
        <v>1.4999999999999999E-2</v>
      </c>
      <c r="Q327" s="176"/>
      <c r="R327" s="436"/>
      <c r="S327" s="309" t="str">
        <f t="shared" ref="S327:S342" si="35">IF(BC327&lt;=0,"",IF(BC327&lt;=1000000,"Não Qualificado",IF(AND(BC327&gt;1000000,BC327&lt;=10000000),"Qualificado","Profissional")))</f>
        <v/>
      </c>
      <c r="T327" s="309" t="s">
        <v>163</v>
      </c>
      <c r="U327" s="316" t="s">
        <v>4108</v>
      </c>
      <c r="V327" s="316" t="s">
        <v>32</v>
      </c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  <c r="AG327" s="367"/>
      <c r="AH327" s="367"/>
      <c r="AI327" s="367"/>
      <c r="AJ327" s="356"/>
      <c r="AK327" s="356"/>
      <c r="AL327" s="356"/>
      <c r="AM327" s="356"/>
      <c r="AN327" s="356"/>
      <c r="AO327" s="356"/>
      <c r="AP327" s="356"/>
      <c r="AQ327" s="356"/>
      <c r="AR327" s="367"/>
      <c r="AS327" s="356">
        <v>49605.42</v>
      </c>
      <c r="AT327" s="356">
        <v>48648.71</v>
      </c>
      <c r="AU327" s="356">
        <v>48329.01</v>
      </c>
      <c r="AV327" s="356">
        <v>47715.11</v>
      </c>
      <c r="AW327" s="356">
        <v>46267.62</v>
      </c>
      <c r="AX327" s="356">
        <v>46293.58</v>
      </c>
      <c r="AY327" s="356">
        <v>0.81</v>
      </c>
      <c r="AZ327" s="356">
        <v>0.81</v>
      </c>
      <c r="BA327" s="356">
        <v>0.81</v>
      </c>
      <c r="BB327" s="356">
        <v>0.81</v>
      </c>
      <c r="BC327" s="356"/>
      <c r="BD327" s="356">
        <v>0.81</v>
      </c>
      <c r="BE327" s="356">
        <v>0.81</v>
      </c>
      <c r="BF327" s="356">
        <v>0.81</v>
      </c>
      <c r="BG327" s="356">
        <v>0.81</v>
      </c>
      <c r="BH327" s="356">
        <v>0.81</v>
      </c>
      <c r="BI327" s="356">
        <v>0.81</v>
      </c>
      <c r="BJ327" s="356">
        <v>0.81</v>
      </c>
      <c r="BK327" s="356">
        <v>0.81</v>
      </c>
      <c r="BL327" s="356">
        <v>0.81</v>
      </c>
      <c r="BM327" s="356">
        <v>0.81</v>
      </c>
      <c r="BN327" s="356">
        <v>0.81</v>
      </c>
      <c r="BO327" s="356">
        <v>0.81</v>
      </c>
      <c r="BP327" s="356">
        <v>0.81</v>
      </c>
      <c r="BQ327" s="356">
        <v>0.81</v>
      </c>
      <c r="BR327" s="356">
        <v>0.81</v>
      </c>
      <c r="BS327" s="115">
        <v>0</v>
      </c>
      <c r="BT327" s="115"/>
    </row>
    <row r="328" spans="1:72" ht="15.75" customHeight="1">
      <c r="A328" s="127" t="s">
        <v>30</v>
      </c>
      <c r="B328" s="108" t="s">
        <v>3573</v>
      </c>
      <c r="C328" s="127" t="s">
        <v>3572</v>
      </c>
      <c r="D328" s="309">
        <v>4600625</v>
      </c>
      <c r="E328" s="310" t="s">
        <v>18</v>
      </c>
      <c r="F328" s="310" t="s">
        <v>32</v>
      </c>
      <c r="G328" s="310" t="s">
        <v>2729</v>
      </c>
      <c r="H328" s="310" t="str">
        <f>IFERROR(VLOOKUP(G328,'Cadastro de assessores'!A:B,2,FALSE),"Não Cadastrado")</f>
        <v>18256</v>
      </c>
      <c r="I328" s="310"/>
      <c r="J328" s="26" t="s">
        <v>4046</v>
      </c>
      <c r="K328" s="310" t="s">
        <v>170</v>
      </c>
      <c r="L328" s="435">
        <v>44180</v>
      </c>
      <c r="M328" s="435">
        <v>44180</v>
      </c>
      <c r="N328" s="309"/>
      <c r="O328" s="309" t="s">
        <v>4068</v>
      </c>
      <c r="P328" s="406">
        <v>2.5000000000000001E-2</v>
      </c>
      <c r="Q328" s="439" t="s">
        <v>5066</v>
      </c>
      <c r="R328" s="436"/>
      <c r="S328" s="309" t="str">
        <f t="shared" si="35"/>
        <v>Não Qualificado</v>
      </c>
      <c r="T328" s="309" t="s">
        <v>163</v>
      </c>
      <c r="U328" s="309" t="s">
        <v>4091</v>
      </c>
      <c r="V328" s="309" t="s">
        <v>32</v>
      </c>
      <c r="W328" s="437" t="s">
        <v>4056</v>
      </c>
      <c r="X328" s="437" t="s">
        <v>4056</v>
      </c>
      <c r="Y328" s="437" t="s">
        <v>4056</v>
      </c>
      <c r="Z328" s="437" t="s">
        <v>4056</v>
      </c>
      <c r="AA328" s="437" t="s">
        <v>4056</v>
      </c>
      <c r="AB328" s="437" t="s">
        <v>4056</v>
      </c>
      <c r="AC328" s="437" t="s">
        <v>4056</v>
      </c>
      <c r="AD328" s="437" t="s">
        <v>4056</v>
      </c>
      <c r="AE328" s="437" t="s">
        <v>4056</v>
      </c>
      <c r="AF328" s="437" t="s">
        <v>4056</v>
      </c>
      <c r="AG328" s="437" t="s">
        <v>4056</v>
      </c>
      <c r="AH328" s="437" t="s">
        <v>4056</v>
      </c>
      <c r="AI328" s="437" t="s">
        <v>4056</v>
      </c>
      <c r="AJ328" s="437" t="s">
        <v>4056</v>
      </c>
      <c r="AK328" s="356">
        <v>75255.789999999994</v>
      </c>
      <c r="AL328" s="356">
        <v>70732.070000000007</v>
      </c>
      <c r="AM328" s="356">
        <v>65003.35</v>
      </c>
      <c r="AN328" s="356">
        <v>64619.09</v>
      </c>
      <c r="AO328" s="356">
        <v>69029.42</v>
      </c>
      <c r="AP328" s="356">
        <v>69841.7</v>
      </c>
      <c r="AQ328" s="356">
        <v>69134.240000000005</v>
      </c>
      <c r="AR328" s="356">
        <v>72323.899999999994</v>
      </c>
      <c r="AS328" s="356">
        <v>70488.41</v>
      </c>
      <c r="AT328" s="356">
        <v>66449.91</v>
      </c>
      <c r="AU328" s="356">
        <v>64404.4</v>
      </c>
      <c r="AV328" s="356">
        <v>59945.7</v>
      </c>
      <c r="AW328" s="356">
        <v>55051.81</v>
      </c>
      <c r="AX328" s="356">
        <v>54430.69</v>
      </c>
      <c r="AY328" s="356">
        <v>54415.61</v>
      </c>
      <c r="AZ328" s="356">
        <v>57000.24</v>
      </c>
      <c r="BA328" s="356">
        <v>57911.54</v>
      </c>
      <c r="BB328" s="356">
        <v>61225.48</v>
      </c>
      <c r="BC328" s="356">
        <v>143401.9</v>
      </c>
      <c r="BD328" s="356">
        <v>56582.97</v>
      </c>
      <c r="BE328" s="356">
        <v>53980.61</v>
      </c>
      <c r="BF328" s="356">
        <v>56977.16</v>
      </c>
      <c r="BG328" s="356">
        <v>57822.96</v>
      </c>
      <c r="BH328" s="356">
        <v>55249.760000000002</v>
      </c>
      <c r="BI328" s="356">
        <v>60434.080000000002</v>
      </c>
      <c r="BJ328" s="356">
        <v>58032.59</v>
      </c>
      <c r="BK328" s="356">
        <v>57584.98</v>
      </c>
      <c r="BL328" s="356">
        <v>58448.53</v>
      </c>
      <c r="BM328" s="356">
        <v>89.57</v>
      </c>
      <c r="BN328" s="356">
        <v>78.16</v>
      </c>
      <c r="BO328" s="356">
        <v>335.64</v>
      </c>
      <c r="BP328" s="356">
        <v>0</v>
      </c>
      <c r="BQ328" s="356">
        <v>0</v>
      </c>
      <c r="BR328" s="356">
        <v>0</v>
      </c>
      <c r="BS328" s="115">
        <v>0</v>
      </c>
      <c r="BT328" s="115"/>
    </row>
    <row r="329" spans="1:72" ht="15.75" customHeight="1">
      <c r="A329" s="127" t="s">
        <v>30</v>
      </c>
      <c r="B329" s="108" t="s">
        <v>5067</v>
      </c>
      <c r="C329" s="408" t="s">
        <v>5068</v>
      </c>
      <c r="D329" s="316">
        <v>5630594</v>
      </c>
      <c r="E329" s="310" t="s">
        <v>18</v>
      </c>
      <c r="F329" s="310" t="s">
        <v>32</v>
      </c>
      <c r="G329" s="310" t="s">
        <v>4573</v>
      </c>
      <c r="H329" s="310" t="str">
        <f>IFERROR(VLOOKUP(G329,'Cadastro de assessores'!A:B,2,FALSE),"Não Cadastrado")</f>
        <v>13896</v>
      </c>
      <c r="I329" s="310"/>
      <c r="J329" s="26" t="s">
        <v>4046</v>
      </c>
      <c r="K329" s="310" t="s">
        <v>170</v>
      </c>
      <c r="L329" s="434">
        <v>44356</v>
      </c>
      <c r="M329" s="434">
        <v>44356</v>
      </c>
      <c r="N329" s="316"/>
      <c r="O329" s="316" t="s">
        <v>4269</v>
      </c>
      <c r="P329" s="406">
        <v>0.02</v>
      </c>
      <c r="Q329" s="176"/>
      <c r="R329" s="436"/>
      <c r="S329" s="309" t="str">
        <f t="shared" si="35"/>
        <v/>
      </c>
      <c r="T329" s="309" t="s">
        <v>163</v>
      </c>
      <c r="U329" s="309" t="s">
        <v>4105</v>
      </c>
      <c r="V329" s="309" t="s">
        <v>230</v>
      </c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56"/>
      <c r="AL329" s="356"/>
      <c r="AM329" s="356"/>
      <c r="AN329" s="356"/>
      <c r="AO329" s="356"/>
      <c r="AP329" s="356"/>
      <c r="AQ329" s="356"/>
      <c r="AR329" s="367"/>
      <c r="AS329" s="356">
        <v>153619.88</v>
      </c>
      <c r="AT329" s="356">
        <v>156076.47</v>
      </c>
      <c r="AU329" s="356">
        <v>154220.47</v>
      </c>
      <c r="AV329" s="356">
        <v>149869.22</v>
      </c>
      <c r="AW329" s="356">
        <v>141844.48000000001</v>
      </c>
      <c r="AX329" s="356">
        <v>141000.98000000001</v>
      </c>
      <c r="AY329" s="356">
        <v>142954.6</v>
      </c>
      <c r="AZ329" s="356">
        <v>149333.9</v>
      </c>
      <c r="BA329" s="356">
        <v>150720.23000000001</v>
      </c>
      <c r="BB329" s="356">
        <v>157694.13</v>
      </c>
      <c r="BC329" s="356"/>
      <c r="BD329" s="356">
        <v>153095.99</v>
      </c>
      <c r="BE329" s="356">
        <v>148993.34</v>
      </c>
      <c r="BF329" s="356">
        <v>153449.76</v>
      </c>
      <c r="BG329" s="356">
        <v>156135.77340000001</v>
      </c>
      <c r="BH329" s="356">
        <v>156252.37</v>
      </c>
      <c r="BI329" s="356">
        <v>167045.85</v>
      </c>
      <c r="BJ329" s="356">
        <v>167432.1</v>
      </c>
      <c r="BK329" s="356">
        <v>168063.45</v>
      </c>
      <c r="BL329" s="356">
        <v>167660.04</v>
      </c>
      <c r="BM329" s="356">
        <v>166984.88</v>
      </c>
      <c r="BN329" s="356">
        <v>167509.25</v>
      </c>
      <c r="BO329" s="356">
        <v>158596.25</v>
      </c>
      <c r="BP329" s="356">
        <v>159905.04999999999</v>
      </c>
      <c r="BQ329" s="356">
        <v>0</v>
      </c>
      <c r="BR329" s="356">
        <v>0</v>
      </c>
      <c r="BS329" s="115" t="s">
        <v>4057</v>
      </c>
      <c r="BT329" s="115"/>
    </row>
    <row r="330" spans="1:72" ht="15.75" customHeight="1">
      <c r="A330" s="127" t="s">
        <v>30</v>
      </c>
      <c r="B330" s="108" t="s">
        <v>5069</v>
      </c>
      <c r="C330" s="127" t="s">
        <v>5070</v>
      </c>
      <c r="D330" s="309">
        <v>4680045</v>
      </c>
      <c r="E330" s="480" t="s">
        <v>159</v>
      </c>
      <c r="F330" s="310" t="s">
        <v>32</v>
      </c>
      <c r="G330" s="310" t="s">
        <v>4326</v>
      </c>
      <c r="H330" s="310" t="str">
        <f>IFERROR(VLOOKUP(G330,'Cadastro de assessores'!A:B,2,FALSE),"Não Cadastrado")</f>
        <v>15049</v>
      </c>
      <c r="I330" s="310"/>
      <c r="J330" s="26" t="s">
        <v>4046</v>
      </c>
      <c r="K330" s="309" t="s">
        <v>179</v>
      </c>
      <c r="L330" s="435">
        <v>44182</v>
      </c>
      <c r="M330" s="435">
        <v>44183</v>
      </c>
      <c r="N330" s="309"/>
      <c r="O330" s="309" t="s">
        <v>4053</v>
      </c>
      <c r="P330" s="406">
        <v>1.4999999999999999E-2</v>
      </c>
      <c r="Q330" s="459"/>
      <c r="R330" s="436"/>
      <c r="S330" s="309" t="str">
        <f t="shared" si="35"/>
        <v>Não Qualificado</v>
      </c>
      <c r="T330" s="309" t="s">
        <v>163</v>
      </c>
      <c r="U330" s="309" t="s">
        <v>4188</v>
      </c>
      <c r="V330" s="309" t="s">
        <v>32</v>
      </c>
      <c r="W330" s="437" t="s">
        <v>4056</v>
      </c>
      <c r="X330" s="437" t="s">
        <v>4056</v>
      </c>
      <c r="Y330" s="437" t="s">
        <v>4056</v>
      </c>
      <c r="Z330" s="437" t="s">
        <v>4056</v>
      </c>
      <c r="AA330" s="437" t="s">
        <v>4056</v>
      </c>
      <c r="AB330" s="437" t="s">
        <v>4056</v>
      </c>
      <c r="AC330" s="437" t="s">
        <v>4056</v>
      </c>
      <c r="AD330" s="437" t="s">
        <v>4056</v>
      </c>
      <c r="AE330" s="437" t="s">
        <v>4056</v>
      </c>
      <c r="AF330" s="437" t="s">
        <v>4056</v>
      </c>
      <c r="AG330" s="437" t="s">
        <v>4056</v>
      </c>
      <c r="AH330" s="437" t="s">
        <v>4056</v>
      </c>
      <c r="AI330" s="437" t="s">
        <v>4056</v>
      </c>
      <c r="AJ330" s="437" t="s">
        <v>4056</v>
      </c>
      <c r="AK330" s="356">
        <v>398203.88</v>
      </c>
      <c r="AL330" s="356">
        <v>391190.59</v>
      </c>
      <c r="AM330" s="356">
        <v>381578.86</v>
      </c>
      <c r="AN330" s="356">
        <v>381104.04</v>
      </c>
      <c r="AO330" s="356">
        <v>392422.07</v>
      </c>
      <c r="AP330" s="356">
        <v>394786.57</v>
      </c>
      <c r="AQ330" s="356">
        <v>393223.01</v>
      </c>
      <c r="AR330" s="356">
        <v>402610.52</v>
      </c>
      <c r="AS330" s="356">
        <v>399057.16</v>
      </c>
      <c r="AT330" s="356">
        <v>3864.74</v>
      </c>
      <c r="AU330" s="356">
        <v>3867.97</v>
      </c>
      <c r="AV330" s="356">
        <v>2921.22</v>
      </c>
      <c r="AW330" s="356">
        <v>3874.79</v>
      </c>
      <c r="AX330" s="356">
        <v>3879.85</v>
      </c>
      <c r="AY330" s="356">
        <v>3886.82</v>
      </c>
      <c r="AZ330" s="356">
        <v>3894.69</v>
      </c>
      <c r="BA330" s="356">
        <v>3905.05</v>
      </c>
      <c r="BB330" s="356">
        <v>3928.37</v>
      </c>
      <c r="BC330" s="356">
        <v>822796.83</v>
      </c>
      <c r="BD330" s="356">
        <v>3994.84</v>
      </c>
      <c r="BE330" s="356">
        <v>4027.07</v>
      </c>
      <c r="BF330" s="356">
        <v>4057.32</v>
      </c>
      <c r="BG330" s="356">
        <v>4094.4</v>
      </c>
      <c r="BH330" s="356">
        <v>4129.71</v>
      </c>
      <c r="BI330" s="356">
        <v>4165.5</v>
      </c>
      <c r="BJ330" s="356">
        <v>4213.9799999999996</v>
      </c>
      <c r="BK330" s="356">
        <v>4245.58</v>
      </c>
      <c r="BL330" s="356">
        <v>4286.82</v>
      </c>
      <c r="BM330" s="356">
        <v>4318.1499999999996</v>
      </c>
      <c r="BN330" s="356">
        <v>4363.3</v>
      </c>
      <c r="BO330" s="356">
        <v>4403.72</v>
      </c>
      <c r="BP330" s="356">
        <v>4448.87</v>
      </c>
      <c r="BQ330" s="356">
        <v>4452.84</v>
      </c>
      <c r="BR330" s="356">
        <v>4501.47</v>
      </c>
      <c r="BS330" s="115">
        <v>0</v>
      </c>
      <c r="BT330" s="115"/>
    </row>
    <row r="331" spans="1:72" ht="15.75" customHeight="1">
      <c r="A331" s="127" t="s">
        <v>30</v>
      </c>
      <c r="B331" s="108" t="s">
        <v>5071</v>
      </c>
      <c r="C331" s="460" t="s">
        <v>5072</v>
      </c>
      <c r="D331" s="309">
        <v>7854925</v>
      </c>
      <c r="E331" s="445" t="s">
        <v>18</v>
      </c>
      <c r="F331" s="445" t="s">
        <v>42</v>
      </c>
      <c r="G331" s="310" t="s">
        <v>308</v>
      </c>
      <c r="H331" s="310" t="str">
        <f>IFERROR(VLOOKUP(G331,'Cadastro de assessores'!A:B,2,FALSE),"Não Cadastrado")</f>
        <v>17831</v>
      </c>
      <c r="I331" s="310"/>
      <c r="J331" s="26" t="s">
        <v>4046</v>
      </c>
      <c r="K331" s="310" t="s">
        <v>170</v>
      </c>
      <c r="L331" s="434">
        <v>44602</v>
      </c>
      <c r="M331" s="434">
        <v>44606</v>
      </c>
      <c r="N331" s="309"/>
      <c r="O331" s="309" t="s">
        <v>5073</v>
      </c>
      <c r="P331" s="406">
        <v>1.2E-2</v>
      </c>
      <c r="Q331" s="408" t="s">
        <v>5074</v>
      </c>
      <c r="R331" s="436"/>
      <c r="S331" s="309" t="str">
        <f t="shared" si="35"/>
        <v/>
      </c>
      <c r="T331" s="309" t="s">
        <v>163</v>
      </c>
      <c r="U331" s="309" t="s">
        <v>4100</v>
      </c>
      <c r="V331" s="309" t="s">
        <v>42</v>
      </c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356"/>
      <c r="AL331" s="356"/>
      <c r="AM331" s="356"/>
      <c r="AN331" s="486"/>
      <c r="AO331" s="486"/>
      <c r="AP331" s="356"/>
      <c r="AQ331" s="356"/>
      <c r="AR331" s="356"/>
      <c r="AS331" s="356"/>
      <c r="AT331" s="356"/>
      <c r="AU331" s="356"/>
      <c r="AV331" s="356"/>
      <c r="AW331" s="356"/>
      <c r="AX331" s="356"/>
      <c r="AY331" s="356"/>
      <c r="AZ331" s="356"/>
      <c r="BA331" s="356">
        <v>1003072.97</v>
      </c>
      <c r="BB331" s="356">
        <v>1018292.54</v>
      </c>
      <c r="BC331" s="356"/>
      <c r="BD331" s="356">
        <v>1038688.66</v>
      </c>
      <c r="BE331" s="356">
        <v>1044856.15</v>
      </c>
      <c r="BF331" s="356">
        <v>1051319.6200000001</v>
      </c>
      <c r="BG331" s="356">
        <v>1100.97</v>
      </c>
      <c r="BH331" s="356">
        <v>163.19999999999999</v>
      </c>
      <c r="BI331" s="356">
        <v>164.54</v>
      </c>
      <c r="BJ331" s="356">
        <v>165.91</v>
      </c>
      <c r="BK331" s="356">
        <v>116.32</v>
      </c>
      <c r="BL331" s="356">
        <v>116.32</v>
      </c>
      <c r="BM331" s="356">
        <v>116.32</v>
      </c>
      <c r="BN331" s="356">
        <v>116.32</v>
      </c>
      <c r="BO331" s="356">
        <v>116.32</v>
      </c>
      <c r="BP331" s="356">
        <v>116.32</v>
      </c>
      <c r="BQ331" s="356">
        <v>116.32</v>
      </c>
      <c r="BR331" s="356">
        <v>116.32</v>
      </c>
      <c r="BS331" s="115">
        <v>0</v>
      </c>
      <c r="BT331" s="115"/>
    </row>
    <row r="332" spans="1:72" ht="15.75" customHeight="1">
      <c r="A332" s="127" t="s">
        <v>30</v>
      </c>
      <c r="B332" s="108" t="s">
        <v>5075</v>
      </c>
      <c r="C332" s="127" t="s">
        <v>5076</v>
      </c>
      <c r="D332" s="309">
        <v>4901933</v>
      </c>
      <c r="E332" s="309" t="s">
        <v>18</v>
      </c>
      <c r="F332" s="309" t="s">
        <v>42</v>
      </c>
      <c r="G332" s="309" t="s">
        <v>48</v>
      </c>
      <c r="H332" s="309" t="str">
        <f>IFERROR(VLOOKUP(G332,'Cadastro de assessores'!A:B,2,FALSE),"Não Cadastrado")</f>
        <v>18009</v>
      </c>
      <c r="I332" s="309"/>
      <c r="J332" s="26" t="s">
        <v>161</v>
      </c>
      <c r="K332" s="309" t="s">
        <v>4052</v>
      </c>
      <c r="L332" s="405">
        <v>44251</v>
      </c>
      <c r="M332" s="405">
        <v>44251</v>
      </c>
      <c r="N332" s="405">
        <v>44783</v>
      </c>
      <c r="O332" s="309" t="s">
        <v>4053</v>
      </c>
      <c r="P332" s="406">
        <v>1.4999999999999999E-2</v>
      </c>
      <c r="Q332" s="439" t="s">
        <v>5077</v>
      </c>
      <c r="R332" s="436"/>
      <c r="S332" s="309" t="str">
        <f t="shared" si="35"/>
        <v>Não Qualificado</v>
      </c>
      <c r="T332" s="309" t="s">
        <v>163</v>
      </c>
      <c r="U332" s="309" t="s">
        <v>4551</v>
      </c>
      <c r="V332" s="309" t="s">
        <v>32</v>
      </c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356"/>
      <c r="AL332" s="356"/>
      <c r="AM332" s="356">
        <v>200000</v>
      </c>
      <c r="AN332" s="486">
        <v>197301.5</v>
      </c>
      <c r="AO332" s="486">
        <v>410072.96</v>
      </c>
      <c r="AP332" s="356">
        <v>412635.92</v>
      </c>
      <c r="AQ332" s="356">
        <v>410569.99</v>
      </c>
      <c r="AR332" s="356">
        <v>422673.94</v>
      </c>
      <c r="AS332" s="356">
        <v>415486.04</v>
      </c>
      <c r="AT332" s="356">
        <v>396133.56</v>
      </c>
      <c r="AU332" s="356">
        <v>388922.28</v>
      </c>
      <c r="AV332" s="356">
        <v>388226.11</v>
      </c>
      <c r="AW332" s="356">
        <v>366560.86</v>
      </c>
      <c r="AX332" s="356">
        <v>355485.47</v>
      </c>
      <c r="AY332" s="356">
        <v>-2821.13</v>
      </c>
      <c r="AZ332" s="356">
        <v>-2814.8</v>
      </c>
      <c r="BA332" s="356">
        <v>-2807.95</v>
      </c>
      <c r="BB332" s="356">
        <v>995528.52</v>
      </c>
      <c r="BC332" s="356">
        <v>180103.83</v>
      </c>
      <c r="BD332" s="356">
        <v>1001939.54</v>
      </c>
      <c r="BE332" s="356">
        <v>1004743.2</v>
      </c>
      <c r="BF332" s="356">
        <v>1009946.06</v>
      </c>
      <c r="BG332" s="356">
        <v>0</v>
      </c>
      <c r="BH332" s="356">
        <v>0</v>
      </c>
      <c r="BI332" s="356">
        <v>0</v>
      </c>
      <c r="BJ332" s="356">
        <v>0</v>
      </c>
      <c r="BK332" s="356">
        <v>0</v>
      </c>
      <c r="BL332" s="356">
        <v>0</v>
      </c>
      <c r="BM332" s="356">
        <v>0</v>
      </c>
      <c r="BN332" s="356">
        <v>0</v>
      </c>
      <c r="BO332" s="356">
        <v>0</v>
      </c>
      <c r="BP332" s="356">
        <v>0</v>
      </c>
      <c r="BQ332" s="356">
        <v>0</v>
      </c>
      <c r="BR332" s="356">
        <v>0</v>
      </c>
      <c r="BS332" s="115" t="s">
        <v>4057</v>
      </c>
      <c r="BT332" s="115"/>
    </row>
    <row r="333" spans="1:72" ht="15.75" customHeight="1">
      <c r="A333" s="127" t="s">
        <v>30</v>
      </c>
      <c r="B333" s="108" t="s">
        <v>2051</v>
      </c>
      <c r="C333" s="408" t="s">
        <v>2048</v>
      </c>
      <c r="D333" s="316">
        <v>581733</v>
      </c>
      <c r="E333" s="310" t="s">
        <v>18</v>
      </c>
      <c r="F333" s="310" t="s">
        <v>32</v>
      </c>
      <c r="G333" s="310" t="s">
        <v>66</v>
      </c>
      <c r="H333" s="310" t="str">
        <f>IFERROR(VLOOKUP(G333,'Cadastro de assessores'!A:B,2,FALSE),"Não Cadastrado")</f>
        <v>18467</v>
      </c>
      <c r="I333" s="310"/>
      <c r="J333" s="26" t="s">
        <v>4046</v>
      </c>
      <c r="K333" s="310" t="s">
        <v>170</v>
      </c>
      <c r="L333" s="434">
        <v>44452</v>
      </c>
      <c r="M333" s="434">
        <v>44453</v>
      </c>
      <c r="N333" s="316"/>
      <c r="O333" s="316" t="s">
        <v>4068</v>
      </c>
      <c r="P333" s="406">
        <v>1.4999999999999999E-2</v>
      </c>
      <c r="Q333" s="176" t="s">
        <v>5078</v>
      </c>
      <c r="R333" s="436"/>
      <c r="S333" s="309" t="str">
        <f t="shared" si="35"/>
        <v>Não Qualificado</v>
      </c>
      <c r="T333" s="309" t="s">
        <v>163</v>
      </c>
      <c r="U333" s="316" t="s">
        <v>4075</v>
      </c>
      <c r="V333" s="309" t="s">
        <v>32</v>
      </c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  <c r="AG333" s="367"/>
      <c r="AH333" s="437"/>
      <c r="AI333" s="437"/>
      <c r="AJ333" s="356"/>
      <c r="AK333" s="356"/>
      <c r="AL333" s="356"/>
      <c r="AM333" s="356"/>
      <c r="AN333" s="356"/>
      <c r="AO333" s="356"/>
      <c r="AP333" s="356"/>
      <c r="AQ333" s="356"/>
      <c r="AR333" s="356"/>
      <c r="AS333" s="356"/>
      <c r="AT333" s="356"/>
      <c r="AU333" s="367"/>
      <c r="AV333" s="356">
        <v>951031.16</v>
      </c>
      <c r="AW333" s="356">
        <v>869851.48</v>
      </c>
      <c r="AX333" s="356">
        <v>860398.99</v>
      </c>
      <c r="AY333" s="356">
        <v>876757.37</v>
      </c>
      <c r="AZ333" s="356">
        <v>941496.43</v>
      </c>
      <c r="BA333" s="356">
        <v>951734.16</v>
      </c>
      <c r="BB333" s="356">
        <v>1909937.42</v>
      </c>
      <c r="BC333" s="356">
        <v>50896.83</v>
      </c>
      <c r="BD333" s="356">
        <v>2812912.31</v>
      </c>
      <c r="BE333" s="356">
        <v>2709337.74</v>
      </c>
      <c r="BF333" s="356">
        <v>2826546.62</v>
      </c>
      <c r="BG333" s="356">
        <v>2894138.8459999999</v>
      </c>
      <c r="BH333" s="356">
        <v>2869342.75</v>
      </c>
      <c r="BI333" s="356">
        <v>3085341.3</v>
      </c>
      <c r="BJ333" s="356">
        <v>3031384.59</v>
      </c>
      <c r="BK333" s="356">
        <v>6054896.4699999997</v>
      </c>
      <c r="BL333" s="356">
        <v>6194944.6900000004</v>
      </c>
      <c r="BM333" s="356">
        <v>5970335.1699999999</v>
      </c>
      <c r="BN333" s="356">
        <v>1090856.55</v>
      </c>
      <c r="BO333" s="356">
        <v>1065158.95</v>
      </c>
      <c r="BP333" s="356">
        <v>722.79</v>
      </c>
      <c r="BQ333" s="356">
        <v>722.79</v>
      </c>
      <c r="BR333" s="356">
        <v>722.79</v>
      </c>
      <c r="BS333" s="115">
        <v>0</v>
      </c>
      <c r="BT333" s="115"/>
    </row>
    <row r="334" spans="1:72" ht="15.75" customHeight="1">
      <c r="A334" s="127" t="s">
        <v>30</v>
      </c>
      <c r="B334" s="108" t="s">
        <v>2051</v>
      </c>
      <c r="C334" s="408" t="s">
        <v>2048</v>
      </c>
      <c r="D334" s="441">
        <v>8089465</v>
      </c>
      <c r="E334" s="487" t="s">
        <v>18</v>
      </c>
      <c r="F334" s="310" t="s">
        <v>32</v>
      </c>
      <c r="G334" s="310" t="s">
        <v>66</v>
      </c>
      <c r="H334" s="310" t="str">
        <f>IFERROR(VLOOKUP(G334,'Cadastro de assessores'!A:B,2,FALSE),"Não Cadastrado")</f>
        <v>18467</v>
      </c>
      <c r="I334" s="310"/>
      <c r="J334" s="26" t="s">
        <v>4046</v>
      </c>
      <c r="K334" s="316" t="s">
        <v>170</v>
      </c>
      <c r="L334" s="488">
        <v>44630</v>
      </c>
      <c r="M334" s="488">
        <v>44631</v>
      </c>
      <c r="N334" s="316"/>
      <c r="O334" s="316" t="s">
        <v>4061</v>
      </c>
      <c r="P334" s="410">
        <v>7.0000000000000001E-3</v>
      </c>
      <c r="Q334" s="176" t="s">
        <v>5078</v>
      </c>
      <c r="R334" s="436"/>
      <c r="S334" s="309" t="str">
        <f t="shared" si="35"/>
        <v>Não Qualificado</v>
      </c>
      <c r="T334" s="309" t="s">
        <v>163</v>
      </c>
      <c r="U334" s="316" t="s">
        <v>4075</v>
      </c>
      <c r="V334" s="316" t="s">
        <v>32</v>
      </c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  <c r="AG334" s="367"/>
      <c r="AH334" s="367"/>
      <c r="AI334" s="367"/>
      <c r="AJ334" s="367"/>
      <c r="AK334" s="356"/>
      <c r="AL334" s="356"/>
      <c r="AM334" s="356"/>
      <c r="AN334" s="356"/>
      <c r="AO334" s="356"/>
      <c r="AP334" s="356"/>
      <c r="AQ334" s="356"/>
      <c r="AR334" s="356"/>
      <c r="AS334" s="356"/>
      <c r="AT334" s="356"/>
      <c r="AU334" s="367"/>
      <c r="AV334" s="356"/>
      <c r="AW334" s="356"/>
      <c r="AX334" s="356"/>
      <c r="AY334" s="356"/>
      <c r="AZ334" s="356"/>
      <c r="BA334" s="356">
        <v>0</v>
      </c>
      <c r="BB334" s="356">
        <v>503946.85</v>
      </c>
      <c r="BC334" s="356">
        <v>637816.29</v>
      </c>
      <c r="BD334" s="356">
        <v>516582.41</v>
      </c>
      <c r="BE334" s="356">
        <v>520424.92</v>
      </c>
      <c r="BF334" s="356">
        <v>525088.31000000006</v>
      </c>
      <c r="BG334" s="356">
        <v>528815.60069999995</v>
      </c>
      <c r="BH334" s="356">
        <v>531858.43999999994</v>
      </c>
      <c r="BI334" s="356">
        <v>535918.57999999996</v>
      </c>
      <c r="BJ334" s="356">
        <v>540175.41</v>
      </c>
      <c r="BK334" s="356">
        <v>545058.25</v>
      </c>
      <c r="BL334" s="356">
        <v>551445.04</v>
      </c>
      <c r="BM334" s="356">
        <v>555998.5</v>
      </c>
      <c r="BN334" s="356">
        <v>561634.64</v>
      </c>
      <c r="BO334" s="356">
        <v>567176.34</v>
      </c>
      <c r="BP334" s="356">
        <v>570061.59</v>
      </c>
      <c r="BQ334" s="356">
        <v>238794.46</v>
      </c>
      <c r="BR334" s="356">
        <v>242014.64</v>
      </c>
      <c r="BS334" s="115">
        <v>0</v>
      </c>
      <c r="BT334" s="115"/>
    </row>
    <row r="335" spans="1:72" ht="15.75" customHeight="1">
      <c r="A335" s="127" t="s">
        <v>30</v>
      </c>
      <c r="B335" s="108" t="s">
        <v>2055</v>
      </c>
      <c r="C335" s="408" t="s">
        <v>2053</v>
      </c>
      <c r="D335" s="316">
        <v>5581002</v>
      </c>
      <c r="E335" s="310" t="s">
        <v>18</v>
      </c>
      <c r="F335" s="310" t="s">
        <v>32</v>
      </c>
      <c r="G335" s="310" t="s">
        <v>255</v>
      </c>
      <c r="H335" s="310">
        <f>IFERROR(VLOOKUP(G335,'Cadastro de assessores'!A:B,2,FALSE),"Não Cadastrado")</f>
        <v>12344</v>
      </c>
      <c r="I335" s="310"/>
      <c r="J335" s="26" t="s">
        <v>4046</v>
      </c>
      <c r="K335" s="310" t="s">
        <v>170</v>
      </c>
      <c r="L335" s="434">
        <v>44340</v>
      </c>
      <c r="M335" s="434">
        <v>44340</v>
      </c>
      <c r="N335" s="316"/>
      <c r="O335" s="316" t="s">
        <v>4068</v>
      </c>
      <c r="P335" s="406">
        <v>2.5000000000000001E-2</v>
      </c>
      <c r="Q335" s="439" t="s">
        <v>5079</v>
      </c>
      <c r="R335" s="436"/>
      <c r="S335" s="309" t="str">
        <f t="shared" si="35"/>
        <v/>
      </c>
      <c r="T335" s="309" t="s">
        <v>163</v>
      </c>
      <c r="U335" s="309" t="s">
        <v>4055</v>
      </c>
      <c r="V335" s="309" t="s">
        <v>32</v>
      </c>
      <c r="W335" s="437"/>
      <c r="X335" s="367"/>
      <c r="Y335" s="367"/>
      <c r="Z335" s="367"/>
      <c r="AA335" s="367"/>
      <c r="AB335" s="367"/>
      <c r="AC335" s="367"/>
      <c r="AD335" s="367"/>
      <c r="AE335" s="367"/>
      <c r="AF335" s="367"/>
      <c r="AG335" s="367"/>
      <c r="AH335" s="367"/>
      <c r="AI335" s="367"/>
      <c r="AJ335" s="367"/>
      <c r="AK335" s="356"/>
      <c r="AL335" s="356"/>
      <c r="AM335" s="356"/>
      <c r="AN335" s="356"/>
      <c r="AO335" s="356"/>
      <c r="AP335" s="356"/>
      <c r="AQ335" s="367"/>
      <c r="AR335" s="357">
        <v>60542.03</v>
      </c>
      <c r="AS335" s="356">
        <v>59852.3</v>
      </c>
      <c r="AT335" s="356">
        <v>57965.74</v>
      </c>
      <c r="AU335" s="356">
        <v>57258.44</v>
      </c>
      <c r="AV335" s="356">
        <v>55669.98</v>
      </c>
      <c r="AW335" s="356">
        <v>53045.04</v>
      </c>
      <c r="AX335" s="356">
        <v>52818.05</v>
      </c>
      <c r="AY335" s="356">
        <v>52872.73</v>
      </c>
      <c r="AZ335" s="356">
        <v>56187.18</v>
      </c>
      <c r="BA335" s="356">
        <v>56655.89</v>
      </c>
      <c r="BB335" s="356">
        <v>60093.62</v>
      </c>
      <c r="BC335" s="356"/>
      <c r="BD335" s="356">
        <v>57003.27</v>
      </c>
      <c r="BE335" s="356">
        <v>55103.46</v>
      </c>
      <c r="BF335" s="356">
        <v>57551</v>
      </c>
      <c r="BG335" s="356">
        <v>57857.503750000003</v>
      </c>
      <c r="BH335" s="356">
        <v>57454.6</v>
      </c>
      <c r="BI335" s="356">
        <v>61644.2</v>
      </c>
      <c r="BJ335" s="356">
        <v>60365.74</v>
      </c>
      <c r="BK335" s="356">
        <v>60031.65</v>
      </c>
      <c r="BL335" s="356">
        <v>61670.9</v>
      </c>
      <c r="BM335" s="356">
        <v>59245.23</v>
      </c>
      <c r="BN335" s="356">
        <v>18568.03</v>
      </c>
      <c r="BO335" s="356">
        <v>0</v>
      </c>
      <c r="BP335" s="356">
        <v>0</v>
      </c>
      <c r="BQ335" s="356">
        <v>0</v>
      </c>
      <c r="BR335" s="356">
        <v>0</v>
      </c>
      <c r="BS335" s="115">
        <v>0</v>
      </c>
      <c r="BT335" s="115"/>
    </row>
    <row r="336" spans="1:72" ht="15.75" customHeight="1">
      <c r="A336" s="127" t="s">
        <v>30</v>
      </c>
      <c r="B336" s="108" t="s">
        <v>2055</v>
      </c>
      <c r="C336" s="127" t="s">
        <v>2053</v>
      </c>
      <c r="D336" s="441">
        <v>4924154</v>
      </c>
      <c r="E336" s="310" t="s">
        <v>18</v>
      </c>
      <c r="F336" s="310" t="s">
        <v>32</v>
      </c>
      <c r="G336" s="310" t="s">
        <v>255</v>
      </c>
      <c r="H336" s="310">
        <f>IFERROR(VLOOKUP(G336,'Cadastro de assessores'!A:B,2,FALSE),"Não Cadastrado")</f>
        <v>12344</v>
      </c>
      <c r="I336" s="310"/>
      <c r="J336" s="26" t="s">
        <v>170</v>
      </c>
      <c r="K336" s="310" t="s">
        <v>170</v>
      </c>
      <c r="L336" s="434">
        <v>44265</v>
      </c>
      <c r="M336" s="434">
        <v>44265</v>
      </c>
      <c r="N336" s="309"/>
      <c r="O336" s="309" t="s">
        <v>4061</v>
      </c>
      <c r="P336" s="406">
        <v>7.0000000000000001E-3</v>
      </c>
      <c r="Q336" s="439" t="s">
        <v>5080</v>
      </c>
      <c r="R336" s="436"/>
      <c r="S336" s="309" t="str">
        <f t="shared" si="35"/>
        <v>Não Qualificado</v>
      </c>
      <c r="T336" s="309" t="s">
        <v>163</v>
      </c>
      <c r="U336" s="309" t="s">
        <v>4055</v>
      </c>
      <c r="V336" s="309" t="s">
        <v>32</v>
      </c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356"/>
      <c r="AL336" s="356"/>
      <c r="AM336" s="356"/>
      <c r="AN336" s="356" t="s">
        <v>3378</v>
      </c>
      <c r="AO336" s="356">
        <v>205953.3</v>
      </c>
      <c r="AP336" s="356">
        <v>456248.41</v>
      </c>
      <c r="AQ336" s="356">
        <v>454408.78</v>
      </c>
      <c r="AR336" s="356">
        <v>464742.7</v>
      </c>
      <c r="AS336" s="356">
        <v>462387.94</v>
      </c>
      <c r="AT336" s="356">
        <v>453138.04</v>
      </c>
      <c r="AU336" s="356">
        <v>450340.15</v>
      </c>
      <c r="AV336" s="356">
        <v>444220.23</v>
      </c>
      <c r="AW336" s="356">
        <v>430012.36</v>
      </c>
      <c r="AX336" s="356">
        <v>430130.71</v>
      </c>
      <c r="AY336" s="356">
        <v>639580.41</v>
      </c>
      <c r="AZ336" s="356">
        <v>649053.12</v>
      </c>
      <c r="BA336" s="356">
        <v>655845.78</v>
      </c>
      <c r="BB336" s="356">
        <v>667367.74</v>
      </c>
      <c r="BC336" s="356">
        <v>205028.31</v>
      </c>
      <c r="BD336" s="356">
        <v>677757.69</v>
      </c>
      <c r="BE336" s="356">
        <v>684294.89</v>
      </c>
      <c r="BF336" s="356">
        <v>689325.44</v>
      </c>
      <c r="BG336" s="356">
        <v>692045.38340000005</v>
      </c>
      <c r="BH336" s="356">
        <v>695614.45</v>
      </c>
      <c r="BI336" s="356">
        <v>700089.31</v>
      </c>
      <c r="BJ336" s="356">
        <v>705989.9</v>
      </c>
      <c r="BK336" s="356">
        <v>711561.15</v>
      </c>
      <c r="BL336" s="356">
        <v>719129.12</v>
      </c>
      <c r="BM336" s="356">
        <v>723866.31</v>
      </c>
      <c r="BN336" s="356">
        <v>49953.48</v>
      </c>
      <c r="BO336" s="356">
        <v>50333.8</v>
      </c>
      <c r="BP336" s="356">
        <v>50750.19</v>
      </c>
      <c r="BQ336" s="356">
        <v>51134.81</v>
      </c>
      <c r="BR336" s="356">
        <v>51619.49</v>
      </c>
      <c r="BS336" s="115">
        <v>57798.85</v>
      </c>
      <c r="BT336" s="115"/>
    </row>
    <row r="337" spans="1:72" ht="15.75" customHeight="1">
      <c r="A337" s="127" t="s">
        <v>30</v>
      </c>
      <c r="B337" s="108" t="s">
        <v>5081</v>
      </c>
      <c r="C337" s="408" t="s">
        <v>5082</v>
      </c>
      <c r="D337" s="316">
        <v>2580097</v>
      </c>
      <c r="E337" s="309" t="s">
        <v>18</v>
      </c>
      <c r="F337" s="309" t="s">
        <v>32</v>
      </c>
      <c r="G337" s="309" t="s">
        <v>3936</v>
      </c>
      <c r="H337" s="309" t="str">
        <f>IFERROR(VLOOKUP(G337,'Cadastro de assessores'!A:B,2,FALSE),"Não Cadastrado")</f>
        <v>18266</v>
      </c>
      <c r="I337" s="309"/>
      <c r="J337" s="26" t="s">
        <v>161</v>
      </c>
      <c r="K337" s="309" t="s">
        <v>4052</v>
      </c>
      <c r="L337" s="409">
        <v>44341</v>
      </c>
      <c r="M337" s="409">
        <v>44341</v>
      </c>
      <c r="N337" s="405">
        <v>44788</v>
      </c>
      <c r="O337" s="316" t="s">
        <v>5083</v>
      </c>
      <c r="P337" s="406">
        <v>2.5000000000000001E-2</v>
      </c>
      <c r="Q337" s="439" t="s">
        <v>5084</v>
      </c>
      <c r="R337" s="436"/>
      <c r="S337" s="309" t="str">
        <f t="shared" si="35"/>
        <v/>
      </c>
      <c r="T337" s="309" t="s">
        <v>163</v>
      </c>
      <c r="U337" s="309" t="s">
        <v>4055</v>
      </c>
      <c r="V337" s="309" t="s">
        <v>32</v>
      </c>
      <c r="W337" s="43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56"/>
      <c r="AL337" s="356"/>
      <c r="AM337" s="356"/>
      <c r="AN337" s="356"/>
      <c r="AO337" s="356"/>
      <c r="AP337" s="356"/>
      <c r="AQ337" s="367"/>
      <c r="AR337" s="357"/>
      <c r="AS337" s="356">
        <v>577652.22</v>
      </c>
      <c r="AT337" s="356">
        <v>575639.6</v>
      </c>
      <c r="AU337" s="356">
        <v>568694.87</v>
      </c>
      <c r="AV337" s="356">
        <v>560472.09</v>
      </c>
      <c r="AW337" s="356">
        <v>536502.81999999995</v>
      </c>
      <c r="AX337" s="356">
        <v>521307.3</v>
      </c>
      <c r="AY337" s="356">
        <v>542612.57999999996</v>
      </c>
      <c r="AZ337" s="356">
        <v>559074.34</v>
      </c>
      <c r="BA337" s="356">
        <v>563877.35</v>
      </c>
      <c r="BB337" s="356">
        <v>586788.44999999995</v>
      </c>
      <c r="BC337" s="356"/>
      <c r="BD337" s="356">
        <v>581428.85</v>
      </c>
      <c r="BE337" s="356">
        <v>567151.19999999995</v>
      </c>
      <c r="BF337" s="356">
        <v>589720.54</v>
      </c>
      <c r="BG337" s="356">
        <v>0</v>
      </c>
      <c r="BH337" s="356">
        <v>0</v>
      </c>
      <c r="BI337" s="356">
        <v>0</v>
      </c>
      <c r="BJ337" s="356">
        <v>0</v>
      </c>
      <c r="BK337" s="356">
        <v>0</v>
      </c>
      <c r="BL337" s="356">
        <v>0</v>
      </c>
      <c r="BM337" s="356">
        <v>0</v>
      </c>
      <c r="BN337" s="356">
        <v>0</v>
      </c>
      <c r="BO337" s="356">
        <v>0</v>
      </c>
      <c r="BP337" s="356">
        <v>0</v>
      </c>
      <c r="BQ337" s="356">
        <v>0</v>
      </c>
      <c r="BR337" s="356">
        <v>0</v>
      </c>
      <c r="BS337" s="115" t="s">
        <v>4057</v>
      </c>
      <c r="BT337" s="115"/>
    </row>
    <row r="338" spans="1:72" ht="15.75" customHeight="1">
      <c r="A338" s="127" t="s">
        <v>30</v>
      </c>
      <c r="B338" s="108" t="s">
        <v>5085</v>
      </c>
      <c r="C338" s="408" t="s">
        <v>5086</v>
      </c>
      <c r="D338" s="316">
        <v>6130739</v>
      </c>
      <c r="E338" s="309" t="s">
        <v>18</v>
      </c>
      <c r="F338" s="309" t="s">
        <v>42</v>
      </c>
      <c r="G338" s="316" t="s">
        <v>48</v>
      </c>
      <c r="H338" s="316" t="str">
        <f>IFERROR(VLOOKUP(G338,'Cadastro de assessores'!A:B,2,FALSE),"Não Cadastrado")</f>
        <v>18009</v>
      </c>
      <c r="I338" s="316"/>
      <c r="J338" s="26" t="s">
        <v>161</v>
      </c>
      <c r="K338" s="309" t="s">
        <v>4052</v>
      </c>
      <c r="L338" s="405">
        <v>44424</v>
      </c>
      <c r="M338" s="405">
        <v>44424</v>
      </c>
      <c r="N338" s="409">
        <v>44642</v>
      </c>
      <c r="O338" s="316" t="s">
        <v>4278</v>
      </c>
      <c r="P338" s="406">
        <v>0.02</v>
      </c>
      <c r="Q338" s="439" t="s">
        <v>5087</v>
      </c>
      <c r="R338" s="436"/>
      <c r="S338" s="309" t="str">
        <f t="shared" si="35"/>
        <v>Não Qualificado</v>
      </c>
      <c r="T338" s="309" t="s">
        <v>163</v>
      </c>
      <c r="U338" s="316" t="s">
        <v>4105</v>
      </c>
      <c r="V338" s="316" t="s">
        <v>230</v>
      </c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  <c r="AG338" s="367"/>
      <c r="AH338" s="367"/>
      <c r="AI338" s="356"/>
      <c r="AJ338" s="356"/>
      <c r="AK338" s="356"/>
      <c r="AL338" s="356"/>
      <c r="AM338" s="356"/>
      <c r="AN338" s="356"/>
      <c r="AO338" s="356"/>
      <c r="AP338" s="356"/>
      <c r="AQ338" s="367"/>
      <c r="AR338" s="356"/>
      <c r="AS338" s="450"/>
      <c r="AT338" s="357"/>
      <c r="AU338" s="357">
        <v>58370.93</v>
      </c>
      <c r="AV338" s="356">
        <v>63281.05</v>
      </c>
      <c r="AW338" s="356">
        <v>60958.62</v>
      </c>
      <c r="AX338" s="356">
        <v>55399.79</v>
      </c>
      <c r="AY338" s="356">
        <v>57692.72</v>
      </c>
      <c r="AZ338" s="356">
        <v>59869.84</v>
      </c>
      <c r="BA338" s="356">
        <v>61564.78</v>
      </c>
      <c r="BB338" s="356">
        <v>0</v>
      </c>
      <c r="BC338" s="356">
        <v>146845.20000000001</v>
      </c>
      <c r="BD338" s="356" t="s">
        <v>3167</v>
      </c>
      <c r="BE338" s="356" t="s">
        <v>3167</v>
      </c>
      <c r="BF338" s="356">
        <v>0</v>
      </c>
      <c r="BG338" s="356">
        <v>0</v>
      </c>
      <c r="BH338" s="356">
        <v>0</v>
      </c>
      <c r="BI338" s="356">
        <v>0</v>
      </c>
      <c r="BJ338" s="356">
        <v>0</v>
      </c>
      <c r="BK338" s="356">
        <v>0</v>
      </c>
      <c r="BL338" s="356">
        <v>0</v>
      </c>
      <c r="BM338" s="356">
        <v>0</v>
      </c>
      <c r="BN338" s="356">
        <v>0</v>
      </c>
      <c r="BO338" s="356">
        <v>0</v>
      </c>
      <c r="BP338" s="356">
        <v>0</v>
      </c>
      <c r="BQ338" s="356">
        <v>0</v>
      </c>
      <c r="BR338" s="356">
        <v>0</v>
      </c>
      <c r="BS338" s="115" t="s">
        <v>4057</v>
      </c>
      <c r="BT338" s="115"/>
    </row>
    <row r="339" spans="1:72" ht="15.75" customHeight="1">
      <c r="A339" s="127" t="s">
        <v>30</v>
      </c>
      <c r="B339" s="108" t="s">
        <v>2072</v>
      </c>
      <c r="C339" s="408" t="s">
        <v>2070</v>
      </c>
      <c r="D339" s="316">
        <v>511539</v>
      </c>
      <c r="E339" s="310" t="s">
        <v>18</v>
      </c>
      <c r="F339" s="310" t="s">
        <v>42</v>
      </c>
      <c r="G339" s="310" t="s">
        <v>48</v>
      </c>
      <c r="H339" s="310" t="str">
        <f>IFERROR(VLOOKUP(G339,'Cadastro de assessores'!A:B,2,FALSE),"Não Cadastrado")</f>
        <v>18009</v>
      </c>
      <c r="I339" s="310"/>
      <c r="J339" s="26" t="s">
        <v>4046</v>
      </c>
      <c r="K339" s="310" t="s">
        <v>170</v>
      </c>
      <c r="L339" s="434">
        <v>44368</v>
      </c>
      <c r="M339" s="434">
        <v>44379</v>
      </c>
      <c r="N339" s="316"/>
      <c r="O339" s="316" t="s">
        <v>4237</v>
      </c>
      <c r="P339" s="406">
        <v>0.02</v>
      </c>
      <c r="Q339" s="439" t="s">
        <v>5088</v>
      </c>
      <c r="R339" s="436"/>
      <c r="S339" s="309" t="str">
        <f t="shared" si="35"/>
        <v>Não Qualificado</v>
      </c>
      <c r="T339" s="309" t="s">
        <v>163</v>
      </c>
      <c r="U339" s="316" t="s">
        <v>4105</v>
      </c>
      <c r="V339" s="316" t="s">
        <v>230</v>
      </c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56"/>
      <c r="AK339" s="356"/>
      <c r="AL339" s="356"/>
      <c r="AM339" s="356"/>
      <c r="AN339" s="356"/>
      <c r="AO339" s="356"/>
      <c r="AP339" s="356"/>
      <c r="AQ339" s="356"/>
      <c r="AR339" s="367"/>
      <c r="AS339" s="356">
        <v>219293.09</v>
      </c>
      <c r="AT339" s="356">
        <v>323991.89</v>
      </c>
      <c r="AU339" s="356">
        <v>324379.8</v>
      </c>
      <c r="AV339" s="356">
        <v>302822.08</v>
      </c>
      <c r="AW339" s="356">
        <v>280057.33</v>
      </c>
      <c r="AX339" s="356">
        <v>280203.68</v>
      </c>
      <c r="AY339" s="356">
        <v>298775.28999999998</v>
      </c>
      <c r="AZ339" s="356">
        <v>313786.7</v>
      </c>
      <c r="BA339" s="356">
        <v>300363.98</v>
      </c>
      <c r="BB339" s="356">
        <v>229960.55</v>
      </c>
      <c r="BC339" s="356">
        <v>510153.46</v>
      </c>
      <c r="BD339" s="356">
        <v>173094.36</v>
      </c>
      <c r="BE339" s="356">
        <v>173489.34</v>
      </c>
      <c r="BF339" s="356">
        <v>169590.33</v>
      </c>
      <c r="BG339" s="356">
        <v>174099.97959999999</v>
      </c>
      <c r="BH339" s="356">
        <v>173274.89</v>
      </c>
      <c r="BI339" s="356">
        <v>187390.69</v>
      </c>
      <c r="BJ339" s="356">
        <v>185400.78</v>
      </c>
      <c r="BK339" s="356">
        <v>187647.31</v>
      </c>
      <c r="BL339" s="356">
        <v>190456.27</v>
      </c>
      <c r="BM339" s="356">
        <v>56607.46</v>
      </c>
      <c r="BN339" s="356">
        <v>144933.72</v>
      </c>
      <c r="BO339" s="356">
        <v>273767.52</v>
      </c>
      <c r="BP339" s="356">
        <v>304981.88</v>
      </c>
      <c r="BQ339" s="356">
        <v>313360.17</v>
      </c>
      <c r="BR339" s="356">
        <v>335727.37</v>
      </c>
      <c r="BS339" s="115" t="s">
        <v>4057</v>
      </c>
      <c r="BT339" s="115"/>
    </row>
    <row r="340" spans="1:72" ht="15.75" customHeight="1">
      <c r="A340" s="127" t="s">
        <v>30</v>
      </c>
      <c r="B340" s="108" t="s">
        <v>5089</v>
      </c>
      <c r="C340" s="127" t="s">
        <v>5090</v>
      </c>
      <c r="D340" s="309">
        <v>4687018</v>
      </c>
      <c r="E340" s="309" t="s">
        <v>159</v>
      </c>
      <c r="F340" s="309" t="s">
        <v>32</v>
      </c>
      <c r="G340" s="309" t="s">
        <v>5091</v>
      </c>
      <c r="H340" s="309" t="str">
        <f>IFERROR(VLOOKUP(G340,'Cadastro de assessores'!A:B,2,FALSE),"Não Cadastrado")</f>
        <v>1153</v>
      </c>
      <c r="I340" s="309"/>
      <c r="J340" s="26" t="s">
        <v>161</v>
      </c>
      <c r="K340" s="309" t="s">
        <v>4052</v>
      </c>
      <c r="L340" s="405">
        <v>44225</v>
      </c>
      <c r="M340" s="405">
        <v>44225</v>
      </c>
      <c r="N340" s="405">
        <v>44627</v>
      </c>
      <c r="O340" s="309" t="s">
        <v>4068</v>
      </c>
      <c r="P340" s="406">
        <v>2.5000000000000001E-2</v>
      </c>
      <c r="Q340" s="439" t="s">
        <v>5092</v>
      </c>
      <c r="R340" s="436"/>
      <c r="S340" s="309" t="str">
        <f t="shared" si="35"/>
        <v>Não Qualificado</v>
      </c>
      <c r="T340" s="309" t="s">
        <v>163</v>
      </c>
      <c r="U340" s="309" t="s">
        <v>4070</v>
      </c>
      <c r="V340" s="309" t="s">
        <v>32</v>
      </c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356"/>
      <c r="AL340" s="356">
        <v>100000</v>
      </c>
      <c r="AM340" s="356">
        <v>91602.81</v>
      </c>
      <c r="AN340" s="356">
        <v>91781.65</v>
      </c>
      <c r="AO340" s="356">
        <v>98550.31</v>
      </c>
      <c r="AP340" s="356">
        <v>99915.38</v>
      </c>
      <c r="AQ340" s="356">
        <v>98882.91</v>
      </c>
      <c r="AR340" s="356">
        <v>104542.83</v>
      </c>
      <c r="AS340" s="356">
        <v>102105.65</v>
      </c>
      <c r="AT340" s="356">
        <v>96664.69</v>
      </c>
      <c r="AU340" s="356">
        <v>94607.91</v>
      </c>
      <c r="AV340" s="356">
        <v>89003.16</v>
      </c>
      <c r="AW340" s="356">
        <v>82348.38</v>
      </c>
      <c r="AX340" s="356">
        <v>81517.850000000006</v>
      </c>
      <c r="AY340" s="356">
        <v>83123.070000000007</v>
      </c>
      <c r="AZ340" s="356">
        <v>88260.56</v>
      </c>
      <c r="BA340" s="356">
        <v>89433.03</v>
      </c>
      <c r="BB340" s="356">
        <v>0</v>
      </c>
      <c r="BC340" s="356">
        <v>668697.21</v>
      </c>
      <c r="BD340" s="356" t="s">
        <v>3167</v>
      </c>
      <c r="BE340" s="356" t="s">
        <v>3167</v>
      </c>
      <c r="BF340" s="356">
        <v>0</v>
      </c>
      <c r="BG340" s="356">
        <v>0</v>
      </c>
      <c r="BH340" s="356">
        <v>0</v>
      </c>
      <c r="BI340" s="356">
        <v>0</v>
      </c>
      <c r="BJ340" s="356">
        <v>0</v>
      </c>
      <c r="BK340" s="356">
        <v>0</v>
      </c>
      <c r="BL340" s="356">
        <v>0</v>
      </c>
      <c r="BM340" s="356">
        <v>0</v>
      </c>
      <c r="BN340" s="356">
        <v>0</v>
      </c>
      <c r="BO340" s="356">
        <v>0</v>
      </c>
      <c r="BP340" s="356">
        <v>0</v>
      </c>
      <c r="BQ340" s="356">
        <v>0</v>
      </c>
      <c r="BR340" s="356">
        <v>0</v>
      </c>
      <c r="BS340" s="115" t="s">
        <v>4057</v>
      </c>
      <c r="BT340" s="115"/>
    </row>
    <row r="341" spans="1:72" ht="15.75" customHeight="1">
      <c r="A341" s="127" t="s">
        <v>30</v>
      </c>
      <c r="B341" s="108" t="s">
        <v>5093</v>
      </c>
      <c r="C341" s="127" t="s">
        <v>5094</v>
      </c>
      <c r="D341" s="309">
        <v>4637696</v>
      </c>
      <c r="E341" s="310" t="s">
        <v>18</v>
      </c>
      <c r="F341" s="310" t="s">
        <v>32</v>
      </c>
      <c r="G341" s="310" t="s">
        <v>2729</v>
      </c>
      <c r="H341" s="310" t="str">
        <f>IFERROR(VLOOKUP(G341,'Cadastro de assessores'!A:B,2,FALSE),"Não Cadastrado")</f>
        <v>18256</v>
      </c>
      <c r="I341" s="310"/>
      <c r="J341" s="26" t="s">
        <v>4046</v>
      </c>
      <c r="K341" s="310" t="s">
        <v>170</v>
      </c>
      <c r="L341" s="434">
        <v>44249</v>
      </c>
      <c r="M341" s="434">
        <v>44249</v>
      </c>
      <c r="N341" s="309"/>
      <c r="O341" s="309" t="s">
        <v>4053</v>
      </c>
      <c r="P341" s="406">
        <v>1.4999999999999999E-2</v>
      </c>
      <c r="Q341" s="439"/>
      <c r="R341" s="436"/>
      <c r="S341" s="309" t="str">
        <f t="shared" si="35"/>
        <v>Não Qualificado</v>
      </c>
      <c r="T341" s="309" t="s">
        <v>163</v>
      </c>
      <c r="U341" s="309" t="s">
        <v>4055</v>
      </c>
      <c r="V341" s="309" t="s">
        <v>32</v>
      </c>
      <c r="W341" s="437" t="s">
        <v>4056</v>
      </c>
      <c r="X341" s="437" t="s">
        <v>4056</v>
      </c>
      <c r="Y341" s="437" t="s">
        <v>4056</v>
      </c>
      <c r="Z341" s="437" t="s">
        <v>4056</v>
      </c>
      <c r="AA341" s="437" t="s">
        <v>4056</v>
      </c>
      <c r="AB341" s="437" t="s">
        <v>4056</v>
      </c>
      <c r="AC341" s="437" t="s">
        <v>4056</v>
      </c>
      <c r="AD341" s="437" t="s">
        <v>4056</v>
      </c>
      <c r="AE341" s="437" t="s">
        <v>4056</v>
      </c>
      <c r="AF341" s="437" t="s">
        <v>4056</v>
      </c>
      <c r="AG341" s="437" t="s">
        <v>4056</v>
      </c>
      <c r="AH341" s="437" t="s">
        <v>4056</v>
      </c>
      <c r="AI341" s="437" t="s">
        <v>4056</v>
      </c>
      <c r="AJ341" s="437" t="s">
        <v>4056</v>
      </c>
      <c r="AK341" s="356" t="s">
        <v>3378</v>
      </c>
      <c r="AL341" s="356"/>
      <c r="AM341" s="356">
        <v>49451.99</v>
      </c>
      <c r="AN341" s="486">
        <v>75248.009999999995</v>
      </c>
      <c r="AO341" s="486">
        <v>78717.960000000006</v>
      </c>
      <c r="AP341" s="356">
        <v>79160.38</v>
      </c>
      <c r="AQ341" s="356">
        <v>78833.649999999994</v>
      </c>
      <c r="AR341" s="356">
        <v>80682.09</v>
      </c>
      <c r="AS341" s="356">
        <v>80278.39</v>
      </c>
      <c r="AT341" s="356">
        <v>78284.75</v>
      </c>
      <c r="AU341" s="356">
        <v>77617.91</v>
      </c>
      <c r="AV341" s="356">
        <v>75855.05</v>
      </c>
      <c r="AW341" s="356">
        <v>73112.98</v>
      </c>
      <c r="AX341" s="356">
        <v>73294.37</v>
      </c>
      <c r="AY341" s="356">
        <v>74032.06</v>
      </c>
      <c r="AZ341" s="356">
        <v>75932.62</v>
      </c>
      <c r="BA341" s="356">
        <v>76605.95</v>
      </c>
      <c r="BB341" s="356">
        <v>74292.56</v>
      </c>
      <c r="BC341" s="356">
        <v>122586.49</v>
      </c>
      <c r="BD341" s="356">
        <v>78639.990000000005</v>
      </c>
      <c r="BE341" s="356">
        <v>78399.95</v>
      </c>
      <c r="BF341" s="356">
        <v>79430.77</v>
      </c>
      <c r="BG341" s="356">
        <v>79736.027749999994</v>
      </c>
      <c r="BH341" s="356">
        <v>80278.92</v>
      </c>
      <c r="BI341" s="356">
        <v>83171.17</v>
      </c>
      <c r="BJ341" s="356">
        <v>82709.7</v>
      </c>
      <c r="BK341" s="356">
        <v>83389.41</v>
      </c>
      <c r="BL341" s="356">
        <v>84332.43</v>
      </c>
      <c r="BM341" s="356">
        <v>84962.65</v>
      </c>
      <c r="BN341" s="356">
        <v>85859.23</v>
      </c>
      <c r="BO341" s="356">
        <v>86675.12</v>
      </c>
      <c r="BP341" s="356">
        <v>87061.07</v>
      </c>
      <c r="BQ341" s="356">
        <v>87691.38</v>
      </c>
      <c r="BR341" s="356">
        <v>88568.73</v>
      </c>
      <c r="BS341" s="115">
        <v>0</v>
      </c>
      <c r="BT341" s="115"/>
    </row>
    <row r="342" spans="1:72" ht="15.75" customHeight="1">
      <c r="A342" s="127" t="s">
        <v>30</v>
      </c>
      <c r="B342" s="108" t="s">
        <v>5095</v>
      </c>
      <c r="C342" s="127" t="s">
        <v>5096</v>
      </c>
      <c r="D342" s="309">
        <v>4644940</v>
      </c>
      <c r="E342" s="310" t="s">
        <v>3158</v>
      </c>
      <c r="F342" s="310" t="s">
        <v>32</v>
      </c>
      <c r="G342" s="310" t="s">
        <v>3158</v>
      </c>
      <c r="H342" s="310" t="str">
        <f>IFERROR(VLOOKUP(G342,'Cadastro de assessores'!A:B,2,FALSE),"Não Cadastrado")</f>
        <v>18986</v>
      </c>
      <c r="I342" s="310"/>
      <c r="J342" s="26" t="s">
        <v>4046</v>
      </c>
      <c r="K342" s="310" t="s">
        <v>170</v>
      </c>
      <c r="L342" s="435">
        <v>44186</v>
      </c>
      <c r="M342" s="435">
        <v>44195</v>
      </c>
      <c r="N342" s="309"/>
      <c r="O342" s="309" t="s">
        <v>4064</v>
      </c>
      <c r="P342" s="406">
        <v>1.2E-2</v>
      </c>
      <c r="Q342" s="439"/>
      <c r="R342" s="436"/>
      <c r="S342" s="309" t="str">
        <f t="shared" si="35"/>
        <v>Não Qualificado</v>
      </c>
      <c r="T342" s="309" t="s">
        <v>163</v>
      </c>
      <c r="U342" s="309" t="s">
        <v>4075</v>
      </c>
      <c r="V342" s="309" t="s">
        <v>32</v>
      </c>
      <c r="W342" s="437" t="s">
        <v>4056</v>
      </c>
      <c r="X342" s="437" t="s">
        <v>4056</v>
      </c>
      <c r="Y342" s="437" t="s">
        <v>4056</v>
      </c>
      <c r="Z342" s="437" t="s">
        <v>4056</v>
      </c>
      <c r="AA342" s="437" t="s">
        <v>4056</v>
      </c>
      <c r="AB342" s="437" t="s">
        <v>4056</v>
      </c>
      <c r="AC342" s="437" t="s">
        <v>4056</v>
      </c>
      <c r="AD342" s="437" t="s">
        <v>4056</v>
      </c>
      <c r="AE342" s="437" t="s">
        <v>4056</v>
      </c>
      <c r="AF342" s="437" t="s">
        <v>4056</v>
      </c>
      <c r="AG342" s="437" t="s">
        <v>4056</v>
      </c>
      <c r="AH342" s="437" t="s">
        <v>4056</v>
      </c>
      <c r="AI342" s="437" t="s">
        <v>4056</v>
      </c>
      <c r="AJ342" s="437" t="s">
        <v>4056</v>
      </c>
      <c r="AK342" s="356">
        <v>219924.3</v>
      </c>
      <c r="AL342" s="356">
        <v>218648.6</v>
      </c>
      <c r="AM342" s="356">
        <v>215302.17</v>
      </c>
      <c r="AN342" s="486">
        <v>215535.41</v>
      </c>
      <c r="AO342" s="486">
        <v>218476.43</v>
      </c>
      <c r="AP342" s="356">
        <v>219212.25</v>
      </c>
      <c r="AQ342" s="356">
        <v>218800.15</v>
      </c>
      <c r="AR342" s="356">
        <v>220297.73</v>
      </c>
      <c r="AS342" s="356">
        <v>219623.1</v>
      </c>
      <c r="AT342" s="356">
        <v>217750.94</v>
      </c>
      <c r="AU342" s="356">
        <v>16405.689999999999</v>
      </c>
      <c r="AV342" s="356">
        <v>15050.99</v>
      </c>
      <c r="AW342" s="356">
        <v>14244.51</v>
      </c>
      <c r="AX342" s="356">
        <v>13938.25</v>
      </c>
      <c r="AY342" s="356">
        <v>14065.4</v>
      </c>
      <c r="AZ342" s="356">
        <v>14699.1</v>
      </c>
      <c r="BA342" s="356">
        <v>14346.95</v>
      </c>
      <c r="BB342" s="356">
        <v>15267.34</v>
      </c>
      <c r="BC342" s="356">
        <v>131747.56</v>
      </c>
      <c r="BD342" s="356">
        <v>14444.03</v>
      </c>
      <c r="BE342" s="356">
        <v>14139.94</v>
      </c>
      <c r="BF342" s="356">
        <v>14523.45</v>
      </c>
      <c r="BG342" s="356">
        <v>14565.87</v>
      </c>
      <c r="BH342" s="356">
        <v>14454.44</v>
      </c>
      <c r="BI342" s="356">
        <v>15350.47</v>
      </c>
      <c r="BJ342" s="356">
        <v>15075.8</v>
      </c>
      <c r="BK342" s="356">
        <v>20</v>
      </c>
      <c r="BL342" s="356">
        <v>41.88</v>
      </c>
      <c r="BM342" s="356">
        <v>41.88</v>
      </c>
      <c r="BN342" s="356">
        <v>41.89</v>
      </c>
      <c r="BO342" s="356">
        <v>41.89</v>
      </c>
      <c r="BP342" s="356">
        <v>41.89</v>
      </c>
      <c r="BQ342" s="356">
        <v>41.89</v>
      </c>
      <c r="BR342" s="356">
        <v>41.89</v>
      </c>
      <c r="BS342" s="115">
        <v>0</v>
      </c>
      <c r="BT342" s="115"/>
    </row>
    <row r="343" spans="1:72" ht="15.75" customHeight="1">
      <c r="A343" s="127" t="s">
        <v>30</v>
      </c>
      <c r="B343" s="108" t="s">
        <v>5097</v>
      </c>
      <c r="C343" s="460" t="s">
        <v>2080</v>
      </c>
      <c r="D343" s="441">
        <v>4358218</v>
      </c>
      <c r="E343" s="310" t="s">
        <v>18</v>
      </c>
      <c r="F343" s="310" t="s">
        <v>32</v>
      </c>
      <c r="G343" s="310" t="s">
        <v>255</v>
      </c>
      <c r="H343" s="310">
        <f>IFERROR(VLOOKUP(G343,'Cadastro de assessores'!A:B,2,FALSE),"Não Cadastrado")</f>
        <v>12344</v>
      </c>
      <c r="I343" s="310"/>
      <c r="J343" s="26" t="s">
        <v>4046</v>
      </c>
      <c r="K343" s="310" t="s">
        <v>170</v>
      </c>
      <c r="L343" s="442">
        <v>44782</v>
      </c>
      <c r="M343" s="442">
        <v>44774</v>
      </c>
      <c r="N343" s="316"/>
      <c r="O343" s="316" t="s">
        <v>4061</v>
      </c>
      <c r="P343" s="406">
        <v>7.0000000000000001E-3</v>
      </c>
      <c r="Q343" s="439" t="s">
        <v>4061</v>
      </c>
      <c r="R343" s="436"/>
      <c r="S343" s="309"/>
      <c r="T343" s="309" t="s">
        <v>163</v>
      </c>
      <c r="U343" s="309" t="s">
        <v>4055</v>
      </c>
      <c r="V343" s="309" t="s">
        <v>32</v>
      </c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356"/>
      <c r="AL343" s="356"/>
      <c r="AM343" s="356"/>
      <c r="AN343" s="486"/>
      <c r="AO343" s="486"/>
      <c r="AP343" s="356"/>
      <c r="AQ343" s="356"/>
      <c r="AR343" s="356"/>
      <c r="AS343" s="356"/>
      <c r="AT343" s="356"/>
      <c r="AU343" s="356"/>
      <c r="AV343" s="356"/>
      <c r="AW343" s="356"/>
      <c r="AX343" s="356"/>
      <c r="AY343" s="356"/>
      <c r="AZ343" s="356"/>
      <c r="BA343" s="356"/>
      <c r="BB343" s="356"/>
      <c r="BC343" s="356"/>
      <c r="BD343" s="356"/>
      <c r="BE343" s="356">
        <v>107140.46</v>
      </c>
      <c r="BF343" s="356">
        <v>107928.65</v>
      </c>
      <c r="BG343" s="356">
        <v>109258.94379999999</v>
      </c>
      <c r="BH343" s="356">
        <v>108363.94</v>
      </c>
      <c r="BI343" s="356">
        <v>109430.78</v>
      </c>
      <c r="BJ343" s="356">
        <v>110426.31</v>
      </c>
      <c r="BK343" s="356">
        <v>111432.62</v>
      </c>
      <c r="BL343" s="356">
        <v>112653.58</v>
      </c>
      <c r="BM343" s="356">
        <v>113563.18</v>
      </c>
      <c r="BN343" s="356">
        <v>54935.96</v>
      </c>
      <c r="BO343" s="356">
        <v>0</v>
      </c>
      <c r="BP343" s="356">
        <v>0</v>
      </c>
      <c r="BQ343" s="356">
        <v>0</v>
      </c>
      <c r="BR343" s="356">
        <v>0</v>
      </c>
      <c r="BS343" s="115">
        <v>0</v>
      </c>
      <c r="BT343" s="115"/>
    </row>
    <row r="344" spans="1:72" ht="15.75" customHeight="1">
      <c r="A344" s="127" t="s">
        <v>30</v>
      </c>
      <c r="B344" s="108" t="s">
        <v>2086</v>
      </c>
      <c r="C344" s="460" t="s">
        <v>2084</v>
      </c>
      <c r="D344" s="441">
        <v>7998263</v>
      </c>
      <c r="E344" s="310" t="s">
        <v>18</v>
      </c>
      <c r="F344" s="310" t="s">
        <v>42</v>
      </c>
      <c r="G344" s="310" t="s">
        <v>90</v>
      </c>
      <c r="H344" s="310">
        <f>IFERROR(VLOOKUP(G344,'Cadastro de assessores'!A:B,2,FALSE),"Não Cadastrado")</f>
        <v>12331</v>
      </c>
      <c r="I344" s="310"/>
      <c r="J344" s="26" t="s">
        <v>4046</v>
      </c>
      <c r="K344" s="310" t="s">
        <v>170</v>
      </c>
      <c r="L344" s="442">
        <v>44615</v>
      </c>
      <c r="M344" s="442">
        <v>44623</v>
      </c>
      <c r="N344" s="316"/>
      <c r="O344" s="316" t="s">
        <v>4061</v>
      </c>
      <c r="P344" s="406">
        <v>7.0000000000000001E-3</v>
      </c>
      <c r="Q344" s="439" t="s">
        <v>5098</v>
      </c>
      <c r="R344" s="436"/>
      <c r="S344" s="309" t="str">
        <f t="shared" ref="S344:S356" si="36">IF(BC344&lt;=0,"",IF(BC344&lt;=1000000,"Não Qualificado",IF(AND(BC344&gt;1000000,BC344&lt;=10000000),"Qualificado","Profissional")))</f>
        <v>Não Qualificado</v>
      </c>
      <c r="T344" s="309" t="s">
        <v>163</v>
      </c>
      <c r="U344" s="309" t="s">
        <v>4336</v>
      </c>
      <c r="V344" s="309" t="s">
        <v>42</v>
      </c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356"/>
      <c r="AL344" s="356"/>
      <c r="AM344" s="356"/>
      <c r="AN344" s="486"/>
      <c r="AO344" s="486"/>
      <c r="AP344" s="356"/>
      <c r="AQ344" s="356"/>
      <c r="AR344" s="356"/>
      <c r="AS344" s="356"/>
      <c r="AT344" s="356"/>
      <c r="AU344" s="356"/>
      <c r="AV344" s="356"/>
      <c r="AW344" s="356"/>
      <c r="AX344" s="356"/>
      <c r="AY344" s="356"/>
      <c r="AZ344" s="356"/>
      <c r="BA344" s="356"/>
      <c r="BB344" s="356">
        <v>121675.07</v>
      </c>
      <c r="BC344" s="356">
        <v>507136.02</v>
      </c>
      <c r="BD344" s="356">
        <v>123814.09</v>
      </c>
      <c r="BE344" s="356">
        <v>124514.67</v>
      </c>
      <c r="BF344" s="356">
        <v>124935.9</v>
      </c>
      <c r="BG344" s="356">
        <v>141745.80530000001</v>
      </c>
      <c r="BH344" s="356">
        <v>142806.16</v>
      </c>
      <c r="BI344" s="356">
        <v>143997.01</v>
      </c>
      <c r="BJ344" s="356">
        <v>144033.93</v>
      </c>
      <c r="BK344" s="356">
        <v>145564.70000000001</v>
      </c>
      <c r="BL344" s="356">
        <v>162873.70000000001</v>
      </c>
      <c r="BM344" s="356">
        <v>149002.39000000001</v>
      </c>
      <c r="BN344" s="356">
        <v>0</v>
      </c>
      <c r="BO344" s="356">
        <v>0</v>
      </c>
      <c r="BP344" s="356">
        <v>0</v>
      </c>
      <c r="BQ344" s="356">
        <v>0</v>
      </c>
      <c r="BR344" s="356">
        <v>0</v>
      </c>
      <c r="BS344" s="115">
        <v>0</v>
      </c>
      <c r="BT344" s="115"/>
    </row>
    <row r="345" spans="1:72" ht="15.75" customHeight="1">
      <c r="A345" s="127" t="s">
        <v>30</v>
      </c>
      <c r="B345" s="108" t="s">
        <v>5099</v>
      </c>
      <c r="C345" s="127" t="s">
        <v>5100</v>
      </c>
      <c r="D345" s="309">
        <v>4697028</v>
      </c>
      <c r="E345" s="310" t="s">
        <v>159</v>
      </c>
      <c r="F345" s="310" t="s">
        <v>32</v>
      </c>
      <c r="G345" s="310" t="s">
        <v>4363</v>
      </c>
      <c r="H345" s="310" t="str">
        <f>IFERROR(VLOOKUP(G345,'Cadastro de assessores'!A:B,2,FALSE),"Não Cadastrado")</f>
        <v>19157</v>
      </c>
      <c r="I345" s="310"/>
      <c r="J345" s="26" t="s">
        <v>161</v>
      </c>
      <c r="K345" s="310" t="s">
        <v>170</v>
      </c>
      <c r="L345" s="435">
        <v>44189</v>
      </c>
      <c r="M345" s="435">
        <v>44195</v>
      </c>
      <c r="N345" s="309"/>
      <c r="O345" s="309" t="s">
        <v>4047</v>
      </c>
      <c r="P345" s="406">
        <v>0.02</v>
      </c>
      <c r="Q345" s="439"/>
      <c r="R345" s="436"/>
      <c r="S345" s="309" t="str">
        <f t="shared" si="36"/>
        <v/>
      </c>
      <c r="T345" s="309" t="s">
        <v>163</v>
      </c>
      <c r="U345" s="309" t="s">
        <v>4468</v>
      </c>
      <c r="V345" s="309" t="s">
        <v>32</v>
      </c>
      <c r="W345" s="437" t="s">
        <v>4056</v>
      </c>
      <c r="X345" s="437" t="s">
        <v>4056</v>
      </c>
      <c r="Y345" s="437" t="s">
        <v>4056</v>
      </c>
      <c r="Z345" s="437" t="s">
        <v>4056</v>
      </c>
      <c r="AA345" s="437" t="s">
        <v>4056</v>
      </c>
      <c r="AB345" s="437" t="s">
        <v>4056</v>
      </c>
      <c r="AC345" s="437" t="s">
        <v>4056</v>
      </c>
      <c r="AD345" s="437" t="s">
        <v>4056</v>
      </c>
      <c r="AE345" s="437" t="s">
        <v>4056</v>
      </c>
      <c r="AF345" s="437" t="s">
        <v>4056</v>
      </c>
      <c r="AG345" s="437" t="s">
        <v>4056</v>
      </c>
      <c r="AH345" s="437" t="s">
        <v>4056</v>
      </c>
      <c r="AI345" s="437" t="s">
        <v>4056</v>
      </c>
      <c r="AJ345" s="437" t="s">
        <v>4056</v>
      </c>
      <c r="AK345" s="356">
        <v>203913.24</v>
      </c>
      <c r="AL345" s="356">
        <v>198367.63</v>
      </c>
      <c r="AM345" s="356">
        <v>190710.34</v>
      </c>
      <c r="AN345" s="486">
        <v>190901.3</v>
      </c>
      <c r="AO345" s="486">
        <v>198964.46</v>
      </c>
      <c r="AP345" s="356">
        <v>200620.27</v>
      </c>
      <c r="AQ345" s="356">
        <v>199374.07999999999</v>
      </c>
      <c r="AR345" s="356">
        <v>206282.08</v>
      </c>
      <c r="AS345" s="356">
        <v>203701.2</v>
      </c>
      <c r="AT345" s="356">
        <v>197116.9</v>
      </c>
      <c r="AU345" s="356">
        <v>194862.89</v>
      </c>
      <c r="AV345" s="356">
        <v>163898.1</v>
      </c>
      <c r="AW345" s="356">
        <v>154877.21</v>
      </c>
      <c r="AX345" s="356">
        <v>141420.73000000001</v>
      </c>
      <c r="AY345" s="356">
        <v>95039.49</v>
      </c>
      <c r="AZ345" s="356">
        <v>99776.19</v>
      </c>
      <c r="BA345" s="356">
        <v>96054.1</v>
      </c>
      <c r="BB345" s="356">
        <v>86746.4</v>
      </c>
      <c r="BC345" s="356"/>
      <c r="BD345" s="356">
        <v>65396.66</v>
      </c>
      <c r="BE345" s="356">
        <v>57537.42</v>
      </c>
      <c r="BF345" s="356">
        <v>61165.2</v>
      </c>
      <c r="BG345" s="356">
        <v>62153.120000000003</v>
      </c>
      <c r="BH345" s="356">
        <v>59378.76</v>
      </c>
      <c r="BI345" s="356">
        <v>62764.61</v>
      </c>
      <c r="BJ345" s="356">
        <v>0</v>
      </c>
      <c r="BK345" s="356">
        <v>0</v>
      </c>
      <c r="BL345" s="356">
        <v>0</v>
      </c>
      <c r="BM345" s="356">
        <v>0</v>
      </c>
      <c r="BN345" s="356">
        <v>0</v>
      </c>
      <c r="BO345" s="356">
        <v>0</v>
      </c>
      <c r="BP345" s="356">
        <v>0</v>
      </c>
      <c r="BQ345" s="356">
        <v>0</v>
      </c>
      <c r="BR345" s="356">
        <v>0</v>
      </c>
      <c r="BS345" s="115" t="s">
        <v>4057</v>
      </c>
      <c r="BT345" s="115"/>
    </row>
    <row r="346" spans="1:72" ht="15.75" customHeight="1">
      <c r="A346" s="127" t="s">
        <v>30</v>
      </c>
      <c r="B346" s="108" t="s">
        <v>2089</v>
      </c>
      <c r="C346" s="127" t="s">
        <v>2087</v>
      </c>
      <c r="D346" s="309">
        <v>4945025</v>
      </c>
      <c r="E346" s="310" t="s">
        <v>18</v>
      </c>
      <c r="F346" s="310" t="s">
        <v>32</v>
      </c>
      <c r="G346" s="310" t="s">
        <v>3306</v>
      </c>
      <c r="H346" s="310" t="str">
        <f>IFERROR(VLOOKUP(G346,'Cadastro de assessores'!A:B,2,FALSE),"Não Cadastrado")</f>
        <v>18236</v>
      </c>
      <c r="I346" s="310"/>
      <c r="J346" s="26" t="s">
        <v>4046</v>
      </c>
      <c r="K346" s="310" t="s">
        <v>170</v>
      </c>
      <c r="L346" s="434">
        <v>44266</v>
      </c>
      <c r="M346" s="434">
        <v>44266</v>
      </c>
      <c r="N346" s="309"/>
      <c r="O346" s="309" t="s">
        <v>4064</v>
      </c>
      <c r="P346" s="406">
        <v>1.2E-2</v>
      </c>
      <c r="Q346" s="439" t="s">
        <v>5098</v>
      </c>
      <c r="R346" s="436"/>
      <c r="S346" s="309" t="str">
        <f t="shared" si="36"/>
        <v>Qualificado</v>
      </c>
      <c r="T346" s="309" t="s">
        <v>163</v>
      </c>
      <c r="U346" s="309" t="s">
        <v>4250</v>
      </c>
      <c r="V346" s="309" t="s">
        <v>32</v>
      </c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356"/>
      <c r="AL346" s="356"/>
      <c r="AM346" s="356"/>
      <c r="AN346" s="486"/>
      <c r="AO346" s="486">
        <v>201954.1</v>
      </c>
      <c r="AP346" s="356">
        <v>202852.06</v>
      </c>
      <c r="AQ346" s="356">
        <v>202487.48</v>
      </c>
      <c r="AR346" s="356">
        <v>205149.78</v>
      </c>
      <c r="AS346" s="356">
        <v>204729.64</v>
      </c>
      <c r="AT346" s="356">
        <v>203100.33</v>
      </c>
      <c r="AU346" s="356">
        <v>202950.8</v>
      </c>
      <c r="AV346" s="356">
        <v>201870.78</v>
      </c>
      <c r="AW346" s="356">
        <v>200146.25</v>
      </c>
      <c r="AX346" s="356">
        <v>200782.89</v>
      </c>
      <c r="AY346" s="356">
        <v>202879.77</v>
      </c>
      <c r="AZ346" s="356">
        <v>206469.79</v>
      </c>
      <c r="BA346" s="356">
        <v>207928.19</v>
      </c>
      <c r="BB346" s="356">
        <v>212603.54</v>
      </c>
      <c r="BC346" s="356">
        <v>1508584.52</v>
      </c>
      <c r="BD346" s="356">
        <v>213289.16</v>
      </c>
      <c r="BE346" s="356">
        <v>213751.81</v>
      </c>
      <c r="BF346" s="356">
        <v>216538.31</v>
      </c>
      <c r="BG346" s="356">
        <v>218074.66570000001</v>
      </c>
      <c r="BH346" s="356">
        <v>219043.36</v>
      </c>
      <c r="BI346" s="356">
        <v>223090.4</v>
      </c>
      <c r="BJ346" s="356">
        <v>223367.66</v>
      </c>
      <c r="BK346" s="356">
        <v>225079.94</v>
      </c>
      <c r="BL346" s="356">
        <v>227581.7</v>
      </c>
      <c r="BM346" s="356">
        <v>229005.91</v>
      </c>
      <c r="BN346" s="356">
        <v>231275.95</v>
      </c>
      <c r="BO346" s="356">
        <v>112.29</v>
      </c>
      <c r="BP346" s="356">
        <v>112.29</v>
      </c>
      <c r="BQ346" s="356">
        <v>112.29</v>
      </c>
      <c r="BR346" s="356">
        <v>112.29</v>
      </c>
      <c r="BS346" s="115">
        <v>0</v>
      </c>
      <c r="BT346" s="115"/>
    </row>
    <row r="347" spans="1:72" ht="15.75" customHeight="1">
      <c r="A347" s="127" t="s">
        <v>30</v>
      </c>
      <c r="B347" s="108" t="s">
        <v>5101</v>
      </c>
      <c r="C347" s="89" t="s">
        <v>5102</v>
      </c>
      <c r="D347" s="316">
        <v>7438369</v>
      </c>
      <c r="E347" s="309" t="s">
        <v>159</v>
      </c>
      <c r="F347" s="309" t="s">
        <v>32</v>
      </c>
      <c r="G347" s="316" t="s">
        <v>4106</v>
      </c>
      <c r="H347" s="309" t="str">
        <f>IFERROR(VLOOKUP(G347,'Cadastro de assessores'!A:B,2,FALSE),"Não Cadastrado")</f>
        <v>12624</v>
      </c>
      <c r="I347" s="309"/>
      <c r="J347" s="26" t="s">
        <v>161</v>
      </c>
      <c r="K347" s="309" t="s">
        <v>4052</v>
      </c>
      <c r="L347" s="489">
        <v>44551</v>
      </c>
      <c r="M347" s="489">
        <v>44551</v>
      </c>
      <c r="N347" s="325">
        <v>44329</v>
      </c>
      <c r="O347" s="316" t="s">
        <v>4068</v>
      </c>
      <c r="P347" s="406">
        <v>2.5000000000000001E-2</v>
      </c>
      <c r="Q347" s="439" t="s">
        <v>5103</v>
      </c>
      <c r="R347" s="436"/>
      <c r="S347" s="309" t="str">
        <f t="shared" si="36"/>
        <v>Não Qualificado</v>
      </c>
      <c r="T347" s="309" t="s">
        <v>163</v>
      </c>
      <c r="U347" s="309" t="s">
        <v>4055</v>
      </c>
      <c r="V347" s="309" t="s">
        <v>32</v>
      </c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356"/>
      <c r="AL347" s="356"/>
      <c r="AM347" s="356"/>
      <c r="AN347" s="356"/>
      <c r="AO347" s="356"/>
      <c r="AP347" s="356"/>
      <c r="AQ347" s="356"/>
      <c r="AR347" s="356"/>
      <c r="AS347" s="356"/>
      <c r="AT347" s="356"/>
      <c r="AU347" s="356"/>
      <c r="AV347" s="356"/>
      <c r="AW347" s="356"/>
      <c r="AX347" s="367"/>
      <c r="AY347" s="367"/>
      <c r="AZ347" s="437"/>
      <c r="BA347" s="437">
        <v>0</v>
      </c>
      <c r="BB347" s="437">
        <v>30467.31</v>
      </c>
      <c r="BC347" s="437">
        <v>156168.97</v>
      </c>
      <c r="BD347" s="356" t="s">
        <v>3167</v>
      </c>
      <c r="BE347" s="356" t="s">
        <v>3167</v>
      </c>
      <c r="BF347" s="356">
        <v>0</v>
      </c>
      <c r="BG347" s="356">
        <v>0</v>
      </c>
      <c r="BH347" s="356">
        <v>0</v>
      </c>
      <c r="BI347" s="356">
        <v>0</v>
      </c>
      <c r="BJ347" s="356">
        <v>0</v>
      </c>
      <c r="BK347" s="356">
        <v>0</v>
      </c>
      <c r="BL347" s="356">
        <v>0</v>
      </c>
      <c r="BM347" s="356">
        <v>0</v>
      </c>
      <c r="BN347" s="356">
        <v>0</v>
      </c>
      <c r="BO347" s="356">
        <v>0</v>
      </c>
      <c r="BP347" s="356">
        <v>0</v>
      </c>
      <c r="BQ347" s="356">
        <v>0</v>
      </c>
      <c r="BR347" s="356">
        <v>0</v>
      </c>
      <c r="BS347" s="115" t="s">
        <v>4057</v>
      </c>
      <c r="BT347" s="115"/>
    </row>
    <row r="348" spans="1:72" ht="15.75" customHeight="1">
      <c r="A348" s="127" t="s">
        <v>30</v>
      </c>
      <c r="B348" s="108" t="s">
        <v>5101</v>
      </c>
      <c r="C348" s="89" t="s">
        <v>5102</v>
      </c>
      <c r="D348" s="316">
        <v>7542389</v>
      </c>
      <c r="E348" s="309" t="s">
        <v>159</v>
      </c>
      <c r="F348" s="309" t="s">
        <v>32</v>
      </c>
      <c r="G348" s="316" t="s">
        <v>4106</v>
      </c>
      <c r="H348" s="309" t="str">
        <f>IFERROR(VLOOKUP(G348,'Cadastro de assessores'!A:B,2,FALSE),"Não Cadastrado")</f>
        <v>12624</v>
      </c>
      <c r="I348" s="309"/>
      <c r="J348" s="26" t="s">
        <v>161</v>
      </c>
      <c r="K348" s="309" t="s">
        <v>4052</v>
      </c>
      <c r="L348" s="409">
        <v>44579</v>
      </c>
      <c r="M348" s="409">
        <v>44579</v>
      </c>
      <c r="N348" s="409">
        <v>44694</v>
      </c>
      <c r="O348" s="316" t="s">
        <v>4061</v>
      </c>
      <c r="P348" s="406">
        <v>7.0000000000000001E-3</v>
      </c>
      <c r="Q348" s="439" t="s">
        <v>5103</v>
      </c>
      <c r="R348" s="436"/>
      <c r="S348" s="309" t="str">
        <f t="shared" si="36"/>
        <v>Não Qualificado</v>
      </c>
      <c r="T348" s="309" t="s">
        <v>163</v>
      </c>
      <c r="U348" s="309" t="s">
        <v>4055</v>
      </c>
      <c r="V348" s="309" t="s">
        <v>32</v>
      </c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356"/>
      <c r="AL348" s="356"/>
      <c r="AM348" s="356"/>
      <c r="AN348" s="356"/>
      <c r="AO348" s="356"/>
      <c r="AP348" s="356"/>
      <c r="AQ348" s="356"/>
      <c r="AR348" s="356"/>
      <c r="AS348" s="356"/>
      <c r="AT348" s="356"/>
      <c r="AU348" s="356"/>
      <c r="AV348" s="356"/>
      <c r="AW348" s="356"/>
      <c r="AX348" s="367"/>
      <c r="AY348" s="367"/>
      <c r="AZ348" s="450">
        <v>119497.48</v>
      </c>
      <c r="BA348" s="450">
        <v>133883.44</v>
      </c>
      <c r="BB348" s="450">
        <v>133883.94</v>
      </c>
      <c r="BC348" s="450">
        <v>830803.48</v>
      </c>
      <c r="BD348" s="356" t="s">
        <v>3167</v>
      </c>
      <c r="BE348" s="356" t="s">
        <v>3167</v>
      </c>
      <c r="BF348" s="356">
        <v>0</v>
      </c>
      <c r="BG348" s="356">
        <v>0</v>
      </c>
      <c r="BH348" s="356">
        <v>0</v>
      </c>
      <c r="BI348" s="356">
        <v>0</v>
      </c>
      <c r="BJ348" s="356">
        <v>0</v>
      </c>
      <c r="BK348" s="356">
        <v>0</v>
      </c>
      <c r="BL348" s="356">
        <v>0</v>
      </c>
      <c r="BM348" s="356">
        <v>0</v>
      </c>
      <c r="BN348" s="356">
        <v>0</v>
      </c>
      <c r="BO348" s="356">
        <v>0</v>
      </c>
      <c r="BP348" s="356">
        <v>0</v>
      </c>
      <c r="BQ348" s="356">
        <v>0</v>
      </c>
      <c r="BR348" s="356">
        <v>0</v>
      </c>
      <c r="BS348" s="115" t="s">
        <v>4057</v>
      </c>
      <c r="BT348" s="115"/>
    </row>
    <row r="349" spans="1:72" ht="15.75" customHeight="1">
      <c r="A349" s="127" t="s">
        <v>30</v>
      </c>
      <c r="B349" s="108" t="s">
        <v>5104</v>
      </c>
      <c r="C349" s="127" t="s">
        <v>5105</v>
      </c>
      <c r="D349" s="309">
        <v>4455201</v>
      </c>
      <c r="E349" s="309" t="s">
        <v>159</v>
      </c>
      <c r="F349" s="309" t="s">
        <v>32</v>
      </c>
      <c r="G349" s="309" t="s">
        <v>4232</v>
      </c>
      <c r="H349" s="309" t="str">
        <f>IFERROR(VLOOKUP(G349,'Cadastro de assessores'!A:B,2,FALSE),"Não Cadastrado")</f>
        <v>16459</v>
      </c>
      <c r="I349" s="309"/>
      <c r="J349" s="26" t="s">
        <v>161</v>
      </c>
      <c r="K349" s="309" t="s">
        <v>4052</v>
      </c>
      <c r="L349" s="405">
        <v>44097</v>
      </c>
      <c r="M349" s="405">
        <v>44097</v>
      </c>
      <c r="N349" s="405">
        <v>44210</v>
      </c>
      <c r="O349" s="309" t="s">
        <v>4047</v>
      </c>
      <c r="P349" s="406">
        <v>0.02</v>
      </c>
      <c r="Q349" s="439" t="s">
        <v>5106</v>
      </c>
      <c r="R349" s="436"/>
      <c r="S349" s="309" t="str">
        <f t="shared" si="36"/>
        <v/>
      </c>
      <c r="T349" s="309" t="s">
        <v>163</v>
      </c>
      <c r="U349" s="309" t="s">
        <v>4075</v>
      </c>
      <c r="V349" s="309" t="s">
        <v>32</v>
      </c>
      <c r="W349" s="437" t="s">
        <v>4056</v>
      </c>
      <c r="X349" s="437" t="s">
        <v>4056</v>
      </c>
      <c r="Y349" s="437" t="s">
        <v>4056</v>
      </c>
      <c r="Z349" s="437" t="s">
        <v>4056</v>
      </c>
      <c r="AA349" s="437" t="s">
        <v>4056</v>
      </c>
      <c r="AB349" s="437" t="s">
        <v>4056</v>
      </c>
      <c r="AC349" s="437" t="s">
        <v>4056</v>
      </c>
      <c r="AD349" s="437" t="s">
        <v>4056</v>
      </c>
      <c r="AE349" s="437" t="s">
        <v>4056</v>
      </c>
      <c r="AF349" s="437" t="s">
        <v>4056</v>
      </c>
      <c r="AG349" s="437" t="s">
        <v>4056</v>
      </c>
      <c r="AH349" s="437" t="s">
        <v>5107</v>
      </c>
      <c r="AI349" s="437" t="s">
        <v>5108</v>
      </c>
      <c r="AJ349" s="437" t="s">
        <v>5109</v>
      </c>
      <c r="AK349" s="356">
        <v>774604.53</v>
      </c>
      <c r="AL349" s="356">
        <v>753280.3</v>
      </c>
      <c r="AM349" s="356">
        <v>690327.24</v>
      </c>
      <c r="AN349" s="356">
        <v>685623.34</v>
      </c>
      <c r="AO349" s="356">
        <v>713304.58</v>
      </c>
      <c r="AP349" s="356">
        <v>718059.13</v>
      </c>
      <c r="AQ349" s="356">
        <v>714527.22</v>
      </c>
      <c r="AR349" s="356">
        <v>735509.98</v>
      </c>
      <c r="AS349" s="356">
        <v>728065.06</v>
      </c>
      <c r="AT349" s="356">
        <v>705050.81</v>
      </c>
      <c r="AU349" s="356">
        <v>693189.9</v>
      </c>
      <c r="AV349" s="356">
        <v>677689.93</v>
      </c>
      <c r="AW349" s="356">
        <v>635151.74</v>
      </c>
      <c r="AX349" s="356">
        <v>633391.68000000005</v>
      </c>
      <c r="AY349" s="356">
        <v>643145.07999999996</v>
      </c>
      <c r="AZ349" s="356"/>
      <c r="BA349" s="356">
        <v>0</v>
      </c>
      <c r="BB349" s="356">
        <v>0</v>
      </c>
      <c r="BC349" s="356">
        <v>0</v>
      </c>
      <c r="BD349" s="356" t="s">
        <v>3167</v>
      </c>
      <c r="BE349" s="356" t="s">
        <v>3167</v>
      </c>
      <c r="BF349" s="356">
        <v>0</v>
      </c>
      <c r="BG349" s="356">
        <v>0</v>
      </c>
      <c r="BH349" s="356">
        <v>0</v>
      </c>
      <c r="BI349" s="356">
        <v>0</v>
      </c>
      <c r="BJ349" s="356">
        <v>0</v>
      </c>
      <c r="BK349" s="356">
        <v>0</v>
      </c>
      <c r="BL349" s="356">
        <v>0</v>
      </c>
      <c r="BM349" s="356">
        <v>0</v>
      </c>
      <c r="BN349" s="356">
        <v>0</v>
      </c>
      <c r="BO349" s="356">
        <v>0</v>
      </c>
      <c r="BP349" s="356">
        <v>0</v>
      </c>
      <c r="BQ349" s="356">
        <v>0</v>
      </c>
      <c r="BR349" s="356">
        <v>0</v>
      </c>
      <c r="BS349" s="115" t="s">
        <v>4057</v>
      </c>
      <c r="BT349" s="115"/>
    </row>
    <row r="350" spans="1:72" ht="15.75" customHeight="1">
      <c r="A350" s="127" t="s">
        <v>30</v>
      </c>
      <c r="B350" s="108" t="s">
        <v>2109</v>
      </c>
      <c r="C350" s="408" t="s">
        <v>2107</v>
      </c>
      <c r="D350" s="316">
        <v>8598875</v>
      </c>
      <c r="E350" s="310" t="s">
        <v>18</v>
      </c>
      <c r="F350" s="310" t="s">
        <v>32</v>
      </c>
      <c r="G350" s="316" t="s">
        <v>3894</v>
      </c>
      <c r="H350" s="310" t="str">
        <f>IFERROR(VLOOKUP(G350,'Cadastro de assessores'!A:B,2,FALSE),"Não Cadastrado")</f>
        <v>14739</v>
      </c>
      <c r="I350" s="310"/>
      <c r="J350" s="26" t="s">
        <v>4046</v>
      </c>
      <c r="K350" s="310" t="s">
        <v>170</v>
      </c>
      <c r="L350" s="442">
        <v>44699</v>
      </c>
      <c r="M350" s="442">
        <v>44708</v>
      </c>
      <c r="N350" s="316"/>
      <c r="O350" s="316" t="s">
        <v>4278</v>
      </c>
      <c r="P350" s="406">
        <v>0.02</v>
      </c>
      <c r="Q350" s="439" t="s">
        <v>5110</v>
      </c>
      <c r="R350" s="436"/>
      <c r="S350" s="309" t="str">
        <f t="shared" si="36"/>
        <v/>
      </c>
      <c r="T350" s="309" t="s">
        <v>163</v>
      </c>
      <c r="U350" s="316" t="s">
        <v>4584</v>
      </c>
      <c r="V350" s="309" t="s">
        <v>230</v>
      </c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  <c r="AG350" s="367"/>
      <c r="AH350" s="367"/>
      <c r="AI350" s="437"/>
      <c r="AJ350" s="356"/>
      <c r="AK350" s="356"/>
      <c r="AL350" s="356"/>
      <c r="AM350" s="356"/>
      <c r="AN350" s="356"/>
      <c r="AO350" s="356"/>
      <c r="AP350" s="356"/>
      <c r="AQ350" s="356"/>
      <c r="AR350" s="356"/>
      <c r="AS350" s="356"/>
      <c r="AT350" s="356"/>
      <c r="AU350" s="367"/>
      <c r="AV350" s="356"/>
      <c r="AW350" s="356"/>
      <c r="AX350" s="356"/>
      <c r="AY350" s="356"/>
      <c r="AZ350" s="356"/>
      <c r="BA350" s="356"/>
      <c r="BB350" s="356"/>
      <c r="BC350" s="356">
        <v>0</v>
      </c>
      <c r="BD350" s="356" t="s">
        <v>3167</v>
      </c>
      <c r="BE350" s="356">
        <v>138554.70000000001</v>
      </c>
      <c r="BF350" s="356">
        <v>147423.67999999999</v>
      </c>
      <c r="BG350" s="356">
        <v>155945.14000000001</v>
      </c>
      <c r="BH350" s="356">
        <v>150354.76999999999</v>
      </c>
      <c r="BI350" s="356">
        <v>167228.41</v>
      </c>
      <c r="BJ350" s="356">
        <v>216429.48</v>
      </c>
      <c r="BK350" s="356">
        <v>209762.99</v>
      </c>
      <c r="BL350" s="356">
        <v>214537.92</v>
      </c>
      <c r="BM350" s="356">
        <v>201086.56</v>
      </c>
      <c r="BN350" s="356">
        <v>7056.78</v>
      </c>
      <c r="BO350" s="356">
        <v>7461.18</v>
      </c>
      <c r="BP350" s="356">
        <v>0</v>
      </c>
      <c r="BQ350" s="356">
        <v>0</v>
      </c>
      <c r="BR350" s="356">
        <v>0</v>
      </c>
      <c r="BS350" s="115">
        <v>0</v>
      </c>
      <c r="BT350" s="115"/>
    </row>
    <row r="351" spans="1:72" ht="15.75" customHeight="1">
      <c r="A351" s="127" t="s">
        <v>30</v>
      </c>
      <c r="B351" s="108" t="s">
        <v>2109</v>
      </c>
      <c r="C351" s="408" t="s">
        <v>2107</v>
      </c>
      <c r="D351" s="316">
        <v>8524764</v>
      </c>
      <c r="E351" s="310" t="s">
        <v>18</v>
      </c>
      <c r="F351" s="310" t="s">
        <v>32</v>
      </c>
      <c r="G351" s="316" t="s">
        <v>3894</v>
      </c>
      <c r="H351" s="310" t="str">
        <f>IFERROR(VLOOKUP(G351,'Cadastro de assessores'!A:B,2,FALSE),"Não Cadastrado")</f>
        <v>14739</v>
      </c>
      <c r="I351" s="310"/>
      <c r="J351" s="26" t="s">
        <v>4046</v>
      </c>
      <c r="K351" s="310" t="s">
        <v>170</v>
      </c>
      <c r="L351" s="442">
        <v>44691</v>
      </c>
      <c r="M351" s="442">
        <v>44698</v>
      </c>
      <c r="N351" s="316"/>
      <c r="O351" s="316" t="s">
        <v>4068</v>
      </c>
      <c r="P351" s="406">
        <v>2.5000000000000001E-2</v>
      </c>
      <c r="Q351" s="439" t="s">
        <v>5110</v>
      </c>
      <c r="R351" s="436"/>
      <c r="S351" s="309" t="str">
        <f t="shared" si="36"/>
        <v>Qualificado</v>
      </c>
      <c r="T351" s="309" t="s">
        <v>163</v>
      </c>
      <c r="U351" s="316" t="s">
        <v>4584</v>
      </c>
      <c r="V351" s="316" t="s">
        <v>230</v>
      </c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  <c r="AG351" s="367"/>
      <c r="AH351" s="367"/>
      <c r="AI351" s="437"/>
      <c r="AJ351" s="356"/>
      <c r="AK351" s="356"/>
      <c r="AL351" s="356"/>
      <c r="AM351" s="486"/>
      <c r="AN351" s="486"/>
      <c r="AO351" s="356"/>
      <c r="AP351" s="356"/>
      <c r="AQ351" s="356"/>
      <c r="AR351" s="367"/>
      <c r="AS351" s="356"/>
      <c r="AT351" s="356"/>
      <c r="AU351" s="356"/>
      <c r="AV351" s="356"/>
      <c r="AW351" s="356"/>
      <c r="AX351" s="356"/>
      <c r="AY351" s="356"/>
      <c r="AZ351" s="356"/>
      <c r="BA351" s="356"/>
      <c r="BB351" s="356"/>
      <c r="BC351" s="356">
        <v>1119603.8899999999</v>
      </c>
      <c r="BD351" s="356">
        <v>237952.74</v>
      </c>
      <c r="BE351" s="356">
        <v>227591.61</v>
      </c>
      <c r="BF351" s="356">
        <v>235897.35</v>
      </c>
      <c r="BG351" s="356">
        <v>238028.04</v>
      </c>
      <c r="BH351" s="356">
        <v>237712.06</v>
      </c>
      <c r="BI351" s="356">
        <v>263197.53999999998</v>
      </c>
      <c r="BJ351" s="356">
        <v>380180.74</v>
      </c>
      <c r="BK351" s="356">
        <v>378507.95</v>
      </c>
      <c r="BL351" s="356">
        <v>382409.58</v>
      </c>
      <c r="BM351" s="356">
        <v>368144.81</v>
      </c>
      <c r="BN351" s="356">
        <v>26433.7</v>
      </c>
      <c r="BO351" s="356">
        <v>23206.02</v>
      </c>
      <c r="BP351" s="356">
        <v>0</v>
      </c>
      <c r="BQ351" s="356">
        <v>0</v>
      </c>
      <c r="BR351" s="356">
        <v>0</v>
      </c>
      <c r="BS351" s="115">
        <v>0</v>
      </c>
      <c r="BT351" s="115"/>
    </row>
    <row r="352" spans="1:72" ht="15.75" customHeight="1">
      <c r="A352" s="127" t="s">
        <v>30</v>
      </c>
      <c r="B352" s="108" t="s">
        <v>5111</v>
      </c>
      <c r="C352" s="490" t="s">
        <v>5112</v>
      </c>
      <c r="D352" s="491">
        <v>5686058</v>
      </c>
      <c r="E352" s="309" t="s">
        <v>18</v>
      </c>
      <c r="F352" s="309" t="s">
        <v>32</v>
      </c>
      <c r="G352" s="309" t="s">
        <v>4601</v>
      </c>
      <c r="H352" s="309" t="str">
        <f>IFERROR(VLOOKUP(G352,'Cadastro de assessores'!A:B,2,FALSE),"Não Cadastrado")</f>
        <v>16130</v>
      </c>
      <c r="I352" s="309"/>
      <c r="J352" s="26" t="s">
        <v>161</v>
      </c>
      <c r="K352" s="309" t="s">
        <v>4052</v>
      </c>
      <c r="L352" s="405">
        <v>44370</v>
      </c>
      <c r="M352" s="405">
        <v>44370</v>
      </c>
      <c r="N352" s="405">
        <v>44768</v>
      </c>
      <c r="O352" s="309" t="s">
        <v>4061</v>
      </c>
      <c r="P352" s="406">
        <v>7.0000000000000001E-3</v>
      </c>
      <c r="Q352" s="439" t="s">
        <v>5113</v>
      </c>
      <c r="R352" s="436"/>
      <c r="S352" s="309" t="str">
        <f t="shared" si="36"/>
        <v>Não Qualificado</v>
      </c>
      <c r="T352" s="309" t="s">
        <v>163</v>
      </c>
      <c r="U352" s="316" t="s">
        <v>4091</v>
      </c>
      <c r="V352" s="316" t="s">
        <v>32</v>
      </c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  <c r="AG352" s="367"/>
      <c r="AH352" s="367"/>
      <c r="AI352" s="437"/>
      <c r="AJ352" s="356"/>
      <c r="AK352" s="356"/>
      <c r="AL352" s="356"/>
      <c r="AM352" s="356"/>
      <c r="AN352" s="356"/>
      <c r="AO352" s="356"/>
      <c r="AP352" s="356"/>
      <c r="AQ352" s="356"/>
      <c r="AR352" s="367"/>
      <c r="AS352" s="356">
        <v>99246.78</v>
      </c>
      <c r="AT352" s="356">
        <v>97305.05</v>
      </c>
      <c r="AU352" s="356">
        <v>96614.96</v>
      </c>
      <c r="AV352" s="356">
        <v>94951.89</v>
      </c>
      <c r="AW352" s="356">
        <v>95565.96</v>
      </c>
      <c r="AX352" s="356">
        <v>96304.6</v>
      </c>
      <c r="AY352" s="356">
        <v>117165.5</v>
      </c>
      <c r="AZ352" s="356">
        <v>118168.01</v>
      </c>
      <c r="BA352" s="356">
        <v>139079.82999999999</v>
      </c>
      <c r="BB352" s="356">
        <v>284735.23</v>
      </c>
      <c r="BC352" s="356">
        <v>531842.68999999994</v>
      </c>
      <c r="BD352" s="356">
        <v>548401.82999999996</v>
      </c>
      <c r="BE352" s="356">
        <v>648875.89</v>
      </c>
      <c r="BF352" s="356">
        <v>0</v>
      </c>
      <c r="BG352" s="356">
        <v>0</v>
      </c>
      <c r="BH352" s="356">
        <v>0</v>
      </c>
      <c r="BI352" s="356">
        <v>0</v>
      </c>
      <c r="BJ352" s="356">
        <v>0</v>
      </c>
      <c r="BK352" s="356">
        <v>0</v>
      </c>
      <c r="BL352" s="356">
        <v>0</v>
      </c>
      <c r="BM352" s="356">
        <v>0</v>
      </c>
      <c r="BN352" s="356">
        <v>0</v>
      </c>
      <c r="BO352" s="356">
        <v>0</v>
      </c>
      <c r="BP352" s="356">
        <v>0</v>
      </c>
      <c r="BQ352" s="356">
        <v>0</v>
      </c>
      <c r="BR352" s="356">
        <v>0</v>
      </c>
      <c r="BS352" s="115" t="s">
        <v>4057</v>
      </c>
      <c r="BT352" s="115"/>
    </row>
    <row r="353" spans="1:72" ht="15.75" customHeight="1">
      <c r="A353" s="127" t="s">
        <v>30</v>
      </c>
      <c r="B353" s="108" t="s">
        <v>2116</v>
      </c>
      <c r="C353" s="127" t="s">
        <v>5114</v>
      </c>
      <c r="D353" s="309">
        <v>4899222</v>
      </c>
      <c r="E353" s="310" t="s">
        <v>18</v>
      </c>
      <c r="F353" s="310" t="s">
        <v>42</v>
      </c>
      <c r="G353" s="310" t="s">
        <v>308</v>
      </c>
      <c r="H353" s="310" t="str">
        <f>IFERROR(VLOOKUP(G353,'Cadastro de assessores'!A:B,2,FALSE),"Não Cadastrado")</f>
        <v>17831</v>
      </c>
      <c r="I353" s="310"/>
      <c r="J353" s="26" t="s">
        <v>170</v>
      </c>
      <c r="K353" s="310" t="s">
        <v>170</v>
      </c>
      <c r="L353" s="442">
        <v>44714</v>
      </c>
      <c r="M353" s="442">
        <v>44714</v>
      </c>
      <c r="N353" s="316"/>
      <c r="O353" s="316" t="s">
        <v>4068</v>
      </c>
      <c r="P353" s="406">
        <v>2.5000000000000001E-2</v>
      </c>
      <c r="Q353" s="439" t="s">
        <v>5115</v>
      </c>
      <c r="R353" s="436"/>
      <c r="S353" s="309" t="str">
        <f t="shared" si="36"/>
        <v/>
      </c>
      <c r="T353" s="309" t="s">
        <v>163</v>
      </c>
      <c r="U353" s="309" t="s">
        <v>4100</v>
      </c>
      <c r="V353" s="309" t="s">
        <v>42</v>
      </c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356"/>
      <c r="AL353" s="356"/>
      <c r="AM353" s="356"/>
      <c r="AN353" s="486"/>
      <c r="AO353" s="486"/>
      <c r="AP353" s="356"/>
      <c r="AQ353" s="356"/>
      <c r="AR353" s="356"/>
      <c r="AS353" s="356"/>
      <c r="AT353" s="356"/>
      <c r="AU353" s="356"/>
      <c r="AV353" s="356"/>
      <c r="AW353" s="356"/>
      <c r="AX353" s="356"/>
      <c r="AY353" s="356"/>
      <c r="AZ353" s="356"/>
      <c r="BA353" s="356"/>
      <c r="BB353" s="356"/>
      <c r="BC353" s="356"/>
      <c r="BD353" s="356">
        <v>646194.66</v>
      </c>
      <c r="BE353" s="356">
        <v>843079.98</v>
      </c>
      <c r="BF353" s="356">
        <v>478004.06</v>
      </c>
      <c r="BG353" s="356">
        <v>792260.42449999996</v>
      </c>
      <c r="BH353" s="356">
        <v>694471.53</v>
      </c>
      <c r="BI353" s="356">
        <v>509495.87</v>
      </c>
      <c r="BJ353" s="356">
        <v>380167.11</v>
      </c>
      <c r="BK353" s="356">
        <v>2630.27</v>
      </c>
      <c r="BL353" s="356">
        <v>1979.16</v>
      </c>
      <c r="BM353" s="356">
        <v>1993.5</v>
      </c>
      <c r="BN353" s="356">
        <v>175.05</v>
      </c>
      <c r="BO353" s="356">
        <v>1891.45</v>
      </c>
      <c r="BP353" s="356">
        <v>1903.3</v>
      </c>
      <c r="BQ353" s="356">
        <v>1916.92</v>
      </c>
      <c r="BR353" s="356">
        <v>1927.39</v>
      </c>
      <c r="BS353" s="115">
        <v>2841.49</v>
      </c>
      <c r="BT353" s="115"/>
    </row>
    <row r="354" spans="1:72" ht="15.75" customHeight="1">
      <c r="A354" s="127" t="s">
        <v>30</v>
      </c>
      <c r="B354" s="108" t="s">
        <v>5116</v>
      </c>
      <c r="C354" s="127" t="s">
        <v>5117</v>
      </c>
      <c r="D354" s="309">
        <v>4402972</v>
      </c>
      <c r="E354" s="310" t="s">
        <v>3158</v>
      </c>
      <c r="F354" s="310" t="s">
        <v>32</v>
      </c>
      <c r="G354" s="310" t="s">
        <v>3158</v>
      </c>
      <c r="H354" s="310" t="str">
        <f>IFERROR(VLOOKUP(G354,'Cadastro de assessores'!A:B,2,FALSE),"Não Cadastrado")</f>
        <v>18986</v>
      </c>
      <c r="I354" s="310"/>
      <c r="J354" s="26" t="s">
        <v>4046</v>
      </c>
      <c r="K354" s="309" t="s">
        <v>179</v>
      </c>
      <c r="L354" s="434">
        <v>44063</v>
      </c>
      <c r="M354" s="434">
        <v>44068</v>
      </c>
      <c r="N354" s="309"/>
      <c r="O354" s="309" t="s">
        <v>4053</v>
      </c>
      <c r="P354" s="406">
        <v>1.4999999999999999E-2</v>
      </c>
      <c r="Q354" s="439"/>
      <c r="R354" s="436"/>
      <c r="S354" s="309" t="str">
        <f t="shared" si="36"/>
        <v>Não Qualificado</v>
      </c>
      <c r="T354" s="309" t="s">
        <v>163</v>
      </c>
      <c r="U354" s="309" t="s">
        <v>4118</v>
      </c>
      <c r="V354" s="309" t="s">
        <v>32</v>
      </c>
      <c r="W354" s="437" t="s">
        <v>4056</v>
      </c>
      <c r="X354" s="437" t="s">
        <v>4056</v>
      </c>
      <c r="Y354" s="437" t="s">
        <v>4056</v>
      </c>
      <c r="Z354" s="437" t="s">
        <v>4056</v>
      </c>
      <c r="AA354" s="437" t="s">
        <v>4056</v>
      </c>
      <c r="AB354" s="437" t="s">
        <v>4056</v>
      </c>
      <c r="AC354" s="437" t="s">
        <v>4056</v>
      </c>
      <c r="AD354" s="437" t="s">
        <v>4056</v>
      </c>
      <c r="AE354" s="437" t="s">
        <v>4056</v>
      </c>
      <c r="AF354" s="437" t="s">
        <v>4056</v>
      </c>
      <c r="AG354" s="437" t="s">
        <v>5118</v>
      </c>
      <c r="AH354" s="437" t="s">
        <v>5119</v>
      </c>
      <c r="AI354" s="437" t="s">
        <v>5120</v>
      </c>
      <c r="AJ354" s="437" t="s">
        <v>5121</v>
      </c>
      <c r="AK354" s="356">
        <v>94454.37</v>
      </c>
      <c r="AL354" s="356">
        <v>73479.28</v>
      </c>
      <c r="AM354" s="356">
        <v>1298.32</v>
      </c>
      <c r="AN354" s="486">
        <v>1226.1500000000001</v>
      </c>
      <c r="AO354" s="486">
        <v>1226.47</v>
      </c>
      <c r="AP354" s="356">
        <v>1225.3599999999999</v>
      </c>
      <c r="AQ354" s="356">
        <v>1225.08</v>
      </c>
      <c r="AR354" s="356">
        <v>324.06</v>
      </c>
      <c r="AS354" s="356">
        <v>323.64</v>
      </c>
      <c r="AT354" s="356">
        <v>323.2</v>
      </c>
      <c r="AU354" s="356">
        <v>322.76</v>
      </c>
      <c r="AV354" s="356">
        <v>283.83999999999997</v>
      </c>
      <c r="AW354" s="356"/>
      <c r="AX354" s="356">
        <v>0.06</v>
      </c>
      <c r="AY354" s="356">
        <v>0.06</v>
      </c>
      <c r="AZ354" s="356">
        <v>0.06</v>
      </c>
      <c r="BA354" s="356">
        <v>0.06</v>
      </c>
      <c r="BB354" s="356">
        <v>0.06</v>
      </c>
      <c r="BC354" s="356">
        <v>105027.9</v>
      </c>
      <c r="BD354" s="356">
        <v>0.06</v>
      </c>
      <c r="BE354" s="356" t="s">
        <v>3167</v>
      </c>
      <c r="BF354" s="356">
        <v>0.06</v>
      </c>
      <c r="BG354" s="356">
        <v>0.06</v>
      </c>
      <c r="BH354" s="356">
        <v>0.06</v>
      </c>
      <c r="BI354" s="356">
        <v>0.06</v>
      </c>
      <c r="BJ354" s="356">
        <v>0.06</v>
      </c>
      <c r="BK354" s="356">
        <v>0.06</v>
      </c>
      <c r="BL354" s="356">
        <v>0.06</v>
      </c>
      <c r="BM354" s="356">
        <v>0.06</v>
      </c>
      <c r="BN354" s="356">
        <v>0.06</v>
      </c>
      <c r="BO354" s="356">
        <v>0.06</v>
      </c>
      <c r="BP354" s="356">
        <v>0.06</v>
      </c>
      <c r="BQ354" s="356">
        <v>0.06</v>
      </c>
      <c r="BR354" s="356">
        <v>0.06</v>
      </c>
      <c r="BS354" s="115">
        <v>0</v>
      </c>
      <c r="BT354" s="115"/>
    </row>
    <row r="355" spans="1:72" ht="15.75" customHeight="1">
      <c r="A355" s="127" t="s">
        <v>30</v>
      </c>
      <c r="B355" s="108" t="s">
        <v>5122</v>
      </c>
      <c r="C355" s="127" t="s">
        <v>5123</v>
      </c>
      <c r="D355" s="309">
        <v>4681835</v>
      </c>
      <c r="E355" s="309" t="s">
        <v>159</v>
      </c>
      <c r="F355" s="309" t="s">
        <v>32</v>
      </c>
      <c r="G355" s="309" t="s">
        <v>4232</v>
      </c>
      <c r="H355" s="309" t="str">
        <f>IFERROR(VLOOKUP(G355,'Cadastro de assessores'!A:B,2,FALSE),"Não Cadastrado")</f>
        <v>16459</v>
      </c>
      <c r="I355" s="309"/>
      <c r="J355" s="26" t="s">
        <v>161</v>
      </c>
      <c r="K355" s="309" t="s">
        <v>4052</v>
      </c>
      <c r="L355" s="405">
        <v>44204</v>
      </c>
      <c r="M355" s="405">
        <v>44204</v>
      </c>
      <c r="N355" s="405">
        <v>44713</v>
      </c>
      <c r="O355" s="309" t="s">
        <v>4047</v>
      </c>
      <c r="P355" s="406">
        <v>0.02</v>
      </c>
      <c r="Q355" s="439" t="s">
        <v>5124</v>
      </c>
      <c r="R355" s="436"/>
      <c r="S355" s="309" t="str">
        <f t="shared" si="36"/>
        <v>Não Qualificado</v>
      </c>
      <c r="T355" s="309" t="s">
        <v>163</v>
      </c>
      <c r="U355" s="309" t="s">
        <v>4055</v>
      </c>
      <c r="V355" s="309" t="s">
        <v>32</v>
      </c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356"/>
      <c r="AL355" s="356">
        <v>96179.17</v>
      </c>
      <c r="AM355" s="356">
        <v>92407.43</v>
      </c>
      <c r="AN355" s="356">
        <v>92371.06</v>
      </c>
      <c r="AO355" s="356">
        <v>96514.89</v>
      </c>
      <c r="AP355" s="356">
        <v>97322.08</v>
      </c>
      <c r="AQ355" s="356">
        <v>96720.15</v>
      </c>
      <c r="AR355" s="356">
        <v>100081.11</v>
      </c>
      <c r="AS355" s="356">
        <v>98711.22</v>
      </c>
      <c r="AT355" s="356">
        <v>95561.7</v>
      </c>
      <c r="AU355" s="356">
        <v>94461.34</v>
      </c>
      <c r="AV355" s="356">
        <v>91168.91</v>
      </c>
      <c r="AW355" s="356">
        <v>86375.18</v>
      </c>
      <c r="AX355" s="356">
        <v>86161.87</v>
      </c>
      <c r="AY355" s="356">
        <v>87472.18</v>
      </c>
      <c r="AZ355" s="356">
        <v>90711.81</v>
      </c>
      <c r="BA355" s="356">
        <v>91463.2</v>
      </c>
      <c r="BB355" s="356">
        <v>95563.28</v>
      </c>
      <c r="BC355" s="356">
        <v>202352.48</v>
      </c>
      <c r="BD355" s="356">
        <v>93639.74</v>
      </c>
      <c r="BE355" s="356" t="s">
        <v>3167</v>
      </c>
      <c r="BF355" s="356">
        <v>0</v>
      </c>
      <c r="BG355" s="356">
        <v>0</v>
      </c>
      <c r="BH355" s="356">
        <v>0</v>
      </c>
      <c r="BI355" s="356">
        <v>0</v>
      </c>
      <c r="BJ355" s="356">
        <v>0</v>
      </c>
      <c r="BK355" s="356">
        <v>0</v>
      </c>
      <c r="BL355" s="356">
        <v>0</v>
      </c>
      <c r="BM355" s="356">
        <v>0</v>
      </c>
      <c r="BN355" s="356">
        <v>0</v>
      </c>
      <c r="BO355" s="356">
        <v>0</v>
      </c>
      <c r="BP355" s="356">
        <v>0</v>
      </c>
      <c r="BQ355" s="356">
        <v>0</v>
      </c>
      <c r="BR355" s="356">
        <v>0</v>
      </c>
      <c r="BS355" s="115" t="s">
        <v>4057</v>
      </c>
      <c r="BT355" s="115"/>
    </row>
    <row r="356" spans="1:72" ht="15.75" customHeight="1">
      <c r="A356" s="127" t="s">
        <v>30</v>
      </c>
      <c r="B356" s="108" t="s">
        <v>5125</v>
      </c>
      <c r="C356" s="127" t="s">
        <v>5126</v>
      </c>
      <c r="D356" s="309">
        <v>4557602</v>
      </c>
      <c r="E356" s="310" t="s">
        <v>159</v>
      </c>
      <c r="F356" s="310" t="s">
        <v>32</v>
      </c>
      <c r="G356" s="310" t="s">
        <v>1841</v>
      </c>
      <c r="H356" s="310" t="str">
        <f>IFERROR(VLOOKUP(G356,'Cadastro de assessores'!A:B,2,FALSE),"Não Cadastrado")</f>
        <v>17243</v>
      </c>
      <c r="I356" s="310"/>
      <c r="J356" s="26" t="s">
        <v>4046</v>
      </c>
      <c r="K356" s="310" t="s">
        <v>170</v>
      </c>
      <c r="L356" s="434">
        <v>44165</v>
      </c>
      <c r="M356" s="434">
        <v>44169</v>
      </c>
      <c r="N356" s="309"/>
      <c r="O356" s="309" t="s">
        <v>4047</v>
      </c>
      <c r="P356" s="406">
        <v>0.02</v>
      </c>
      <c r="Q356" s="439"/>
      <c r="R356" s="436"/>
      <c r="S356" s="309" t="str">
        <f t="shared" si="36"/>
        <v>Não Qualificado</v>
      </c>
      <c r="T356" s="309" t="s">
        <v>163</v>
      </c>
      <c r="U356" s="309" t="s">
        <v>4188</v>
      </c>
      <c r="V356" s="309" t="s">
        <v>32</v>
      </c>
      <c r="W356" s="437" t="s">
        <v>4056</v>
      </c>
      <c r="X356" s="437" t="s">
        <v>4056</v>
      </c>
      <c r="Y356" s="437" t="s">
        <v>4056</v>
      </c>
      <c r="Z356" s="437" t="s">
        <v>4056</v>
      </c>
      <c r="AA356" s="437" t="s">
        <v>4056</v>
      </c>
      <c r="AB356" s="437" t="s">
        <v>4056</v>
      </c>
      <c r="AC356" s="437" t="s">
        <v>4056</v>
      </c>
      <c r="AD356" s="437" t="s">
        <v>4056</v>
      </c>
      <c r="AE356" s="437" t="s">
        <v>4056</v>
      </c>
      <c r="AF356" s="437" t="s">
        <v>4056</v>
      </c>
      <c r="AG356" s="437" t="s">
        <v>4056</v>
      </c>
      <c r="AH356" s="437" t="s">
        <v>4056</v>
      </c>
      <c r="AI356" s="437" t="s">
        <v>4056</v>
      </c>
      <c r="AJ356" s="437" t="s">
        <v>4056</v>
      </c>
      <c r="AK356" s="356">
        <v>317233.19</v>
      </c>
      <c r="AL356" s="356">
        <v>309671.52</v>
      </c>
      <c r="AM356" s="356">
        <v>293527.46999999997</v>
      </c>
      <c r="AN356" s="486">
        <v>292200.83</v>
      </c>
      <c r="AO356" s="486">
        <v>305587.8</v>
      </c>
      <c r="AP356" s="356">
        <v>308117.75</v>
      </c>
      <c r="AQ356" s="356">
        <v>306220.64</v>
      </c>
      <c r="AR356" s="356">
        <v>316996.88</v>
      </c>
      <c r="AS356" s="356">
        <v>312758.84999999998</v>
      </c>
      <c r="AT356" s="356">
        <v>303088.8</v>
      </c>
      <c r="AU356" s="356">
        <v>299789.64</v>
      </c>
      <c r="AV356" s="356">
        <v>290114.83</v>
      </c>
      <c r="AW356" s="356">
        <v>275603.76</v>
      </c>
      <c r="AX356" s="356">
        <v>274443.03999999998</v>
      </c>
      <c r="AY356" s="356">
        <v>278831.42</v>
      </c>
      <c r="AZ356" s="356">
        <v>288143.89</v>
      </c>
      <c r="BA356" s="356">
        <v>290898.21999999997</v>
      </c>
      <c r="BB356" s="356">
        <v>304496.45</v>
      </c>
      <c r="BC356" s="356">
        <v>77756.17</v>
      </c>
      <c r="BD356" s="356">
        <v>297564.40999999997</v>
      </c>
      <c r="BE356" s="356">
        <v>291165.57</v>
      </c>
      <c r="BF356" s="356">
        <v>299399.73</v>
      </c>
      <c r="BG356" s="356">
        <v>303840.30859999999</v>
      </c>
      <c r="BH356" s="356">
        <v>301904.36</v>
      </c>
      <c r="BI356" s="356">
        <v>316744.90999999997</v>
      </c>
      <c r="BJ356" s="356">
        <v>317091.53999999998</v>
      </c>
      <c r="BK356" s="356">
        <v>318201.11</v>
      </c>
      <c r="BL356" s="356">
        <v>319067.62</v>
      </c>
      <c r="BM356" s="356">
        <v>317919.15000000002</v>
      </c>
      <c r="BN356" s="356">
        <v>319255.13</v>
      </c>
      <c r="BO356" s="356">
        <v>320710.18</v>
      </c>
      <c r="BP356" s="356">
        <v>318004.18</v>
      </c>
      <c r="BQ356" s="356">
        <v>323912.65000000002</v>
      </c>
      <c r="BR356" s="356">
        <v>0</v>
      </c>
      <c r="BS356" s="115" t="s">
        <v>4057</v>
      </c>
      <c r="BT356" s="115"/>
    </row>
    <row r="357" spans="1:72" ht="15.75" customHeight="1">
      <c r="A357" s="127" t="s">
        <v>30</v>
      </c>
      <c r="B357" s="108" t="s">
        <v>5127</v>
      </c>
      <c r="C357" s="408" t="s">
        <v>2164</v>
      </c>
      <c r="D357" s="324">
        <v>8993002</v>
      </c>
      <c r="E357" s="309" t="s">
        <v>18</v>
      </c>
      <c r="F357" s="309" t="s">
        <v>42</v>
      </c>
      <c r="G357" s="309" t="s">
        <v>52</v>
      </c>
      <c r="H357" s="310" t="str">
        <f>IFERROR(VLOOKUP(G357,'Cadastro de assessores'!A:B,2,FALSE),"Não Cadastrado")</f>
        <v>18890</v>
      </c>
      <c r="I357" s="310"/>
      <c r="J357" s="26" t="s">
        <v>4046</v>
      </c>
      <c r="K357" s="309" t="s">
        <v>170</v>
      </c>
      <c r="L357" s="405">
        <v>44768</v>
      </c>
      <c r="M357" s="405">
        <v>44769</v>
      </c>
      <c r="N357" s="409"/>
      <c r="O357" s="316" t="s">
        <v>5128</v>
      </c>
      <c r="P357" s="406">
        <v>0.01</v>
      </c>
      <c r="Q357" s="176" t="s">
        <v>4167</v>
      </c>
      <c r="R357" s="436"/>
      <c r="S357" s="309"/>
      <c r="T357" s="309" t="s">
        <v>163</v>
      </c>
      <c r="U357" s="323"/>
      <c r="V357" s="309" t="s">
        <v>77</v>
      </c>
      <c r="W357" s="43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56"/>
      <c r="AL357" s="356"/>
      <c r="AM357" s="356"/>
      <c r="AN357" s="356"/>
      <c r="AO357" s="356"/>
      <c r="AP357" s="356"/>
      <c r="AQ357" s="367"/>
      <c r="AR357" s="357"/>
      <c r="AS357" s="356"/>
      <c r="AT357" s="356"/>
      <c r="AU357" s="356"/>
      <c r="AV357" s="356"/>
      <c r="AW357" s="356"/>
      <c r="AX357" s="356"/>
      <c r="AY357" s="356"/>
      <c r="AZ357" s="356"/>
      <c r="BA357" s="356"/>
      <c r="BB357" s="356"/>
      <c r="BC357" s="356"/>
      <c r="BD357" s="356"/>
      <c r="BE357" s="356"/>
      <c r="BF357" s="356">
        <v>49731.53</v>
      </c>
      <c r="BG357" s="356">
        <v>48826.386839999999</v>
      </c>
      <c r="BH357" s="356">
        <v>48512.35</v>
      </c>
      <c r="BI357" s="356">
        <v>50028.03</v>
      </c>
      <c r="BJ357" s="356">
        <v>47405.94</v>
      </c>
      <c r="BK357" s="356">
        <v>47686.43</v>
      </c>
      <c r="BL357" s="356">
        <v>51036.94</v>
      </c>
      <c r="BM357" s="356">
        <v>0</v>
      </c>
      <c r="BN357" s="356">
        <v>0</v>
      </c>
      <c r="BO357" s="356">
        <v>0</v>
      </c>
      <c r="BP357" s="356">
        <v>0</v>
      </c>
      <c r="BQ357" s="356">
        <v>0</v>
      </c>
      <c r="BR357" s="356">
        <v>0</v>
      </c>
      <c r="BS357" s="115">
        <v>0</v>
      </c>
      <c r="BT357" s="115"/>
    </row>
    <row r="358" spans="1:72" ht="15.75" customHeight="1">
      <c r="A358" s="127" t="s">
        <v>30</v>
      </c>
      <c r="B358" s="108" t="s">
        <v>5127</v>
      </c>
      <c r="C358" s="408" t="s">
        <v>2164</v>
      </c>
      <c r="D358" s="480">
        <v>8688674</v>
      </c>
      <c r="E358" s="309" t="s">
        <v>18</v>
      </c>
      <c r="F358" s="309" t="s">
        <v>42</v>
      </c>
      <c r="G358" s="309" t="s">
        <v>52</v>
      </c>
      <c r="H358" s="310" t="str">
        <f>IFERROR(VLOOKUP(G358,'Cadastro de assessores'!A:B,2,FALSE),"Não Cadastrado")</f>
        <v>18890</v>
      </c>
      <c r="I358" s="310"/>
      <c r="J358" s="26" t="s">
        <v>4046</v>
      </c>
      <c r="K358" s="309" t="s">
        <v>170</v>
      </c>
      <c r="L358" s="405">
        <v>44713</v>
      </c>
      <c r="M358" s="405">
        <v>44714</v>
      </c>
      <c r="N358" s="409"/>
      <c r="O358" s="316" t="s">
        <v>4723</v>
      </c>
      <c r="P358" s="406">
        <v>1.2E-2</v>
      </c>
      <c r="Q358" s="176" t="s">
        <v>4167</v>
      </c>
      <c r="R358" s="436"/>
      <c r="S358" s="309" t="s">
        <v>279</v>
      </c>
      <c r="T358" s="309" t="s">
        <v>163</v>
      </c>
      <c r="U358" s="323" t="s">
        <v>4100</v>
      </c>
      <c r="V358" s="309" t="s">
        <v>42</v>
      </c>
      <c r="W358" s="437"/>
      <c r="X358" s="367"/>
      <c r="Y358" s="367"/>
      <c r="Z358" s="367"/>
      <c r="AA358" s="367"/>
      <c r="AB358" s="367"/>
      <c r="AC358" s="367"/>
      <c r="AD358" s="367"/>
      <c r="AE358" s="367"/>
      <c r="AF358" s="367"/>
      <c r="AG358" s="367"/>
      <c r="AH358" s="367"/>
      <c r="AI358" s="367"/>
      <c r="AJ358" s="367"/>
      <c r="AK358" s="356"/>
      <c r="AL358" s="356"/>
      <c r="AM358" s="356"/>
      <c r="AN358" s="356"/>
      <c r="AO358" s="356"/>
      <c r="AP358" s="356"/>
      <c r="AQ358" s="367"/>
      <c r="AR358" s="357"/>
      <c r="AS358" s="356"/>
      <c r="AT358" s="356"/>
      <c r="AU358" s="356"/>
      <c r="AV358" s="356"/>
      <c r="AW358" s="356"/>
      <c r="AX358" s="356"/>
      <c r="AY358" s="356"/>
      <c r="AZ358" s="356"/>
      <c r="BA358" s="356"/>
      <c r="BB358" s="356"/>
      <c r="BC358" s="356"/>
      <c r="BD358" s="356" t="s">
        <v>3167</v>
      </c>
      <c r="BE358" s="356">
        <v>1410652.59</v>
      </c>
      <c r="BF358" s="356">
        <v>1425464.27</v>
      </c>
      <c r="BG358" s="356">
        <v>1436656.16</v>
      </c>
      <c r="BH358" s="356">
        <v>1446777.59</v>
      </c>
      <c r="BI358" s="356">
        <v>1458166.68</v>
      </c>
      <c r="BJ358" s="356">
        <v>1125921.2</v>
      </c>
      <c r="BK358" s="356">
        <v>1074731.92</v>
      </c>
      <c r="BL358" s="356">
        <v>24168.04</v>
      </c>
      <c r="BM358" s="356">
        <v>349.25</v>
      </c>
      <c r="BN358" s="356">
        <v>349.25</v>
      </c>
      <c r="BO358" s="356">
        <v>349.25</v>
      </c>
      <c r="BP358" s="356">
        <v>349.25</v>
      </c>
      <c r="BQ358" s="356">
        <v>349.25</v>
      </c>
      <c r="BR358" s="356">
        <v>349.25</v>
      </c>
      <c r="BS358" s="115">
        <v>0</v>
      </c>
      <c r="BT358" s="115"/>
    </row>
    <row r="359" spans="1:72" ht="15.75" customHeight="1">
      <c r="A359" s="127" t="s">
        <v>30</v>
      </c>
      <c r="B359" s="108" t="s">
        <v>5129</v>
      </c>
      <c r="C359" s="408" t="s">
        <v>5130</v>
      </c>
      <c r="D359" s="316">
        <v>5593800</v>
      </c>
      <c r="E359" s="309" t="s">
        <v>18</v>
      </c>
      <c r="F359" s="309" t="s">
        <v>42</v>
      </c>
      <c r="G359" s="309" t="s">
        <v>48</v>
      </c>
      <c r="H359" s="316" t="str">
        <f>IFERROR(VLOOKUP(G359,'Cadastro de assessores'!A:B,2,FALSE),"Não Cadastrado")</f>
        <v>18009</v>
      </c>
      <c r="I359" s="316"/>
      <c r="J359" s="26" t="s">
        <v>161</v>
      </c>
      <c r="K359" s="309" t="s">
        <v>4052</v>
      </c>
      <c r="L359" s="405">
        <v>44344</v>
      </c>
      <c r="M359" s="405">
        <v>44344</v>
      </c>
      <c r="N359" s="409">
        <v>44711</v>
      </c>
      <c r="O359" s="316" t="s">
        <v>4047</v>
      </c>
      <c r="P359" s="406">
        <v>0.02</v>
      </c>
      <c r="Q359" s="176" t="s">
        <v>5131</v>
      </c>
      <c r="R359" s="436"/>
      <c r="S359" s="309" t="str">
        <f t="shared" ref="S359:S363" si="37">IF(BC359&lt;=0,"",IF(BC359&lt;=1000000,"Não Qualificado",IF(AND(BC359&gt;1000000,BC359&lt;=10000000),"Qualificado","Profissional")))</f>
        <v>Não Qualificado</v>
      </c>
      <c r="T359" s="309" t="s">
        <v>163</v>
      </c>
      <c r="U359" s="323" t="s">
        <v>4105</v>
      </c>
      <c r="V359" s="309" t="s">
        <v>230</v>
      </c>
      <c r="W359" s="437"/>
      <c r="X359" s="367"/>
      <c r="Y359" s="367"/>
      <c r="Z359" s="367"/>
      <c r="AA359" s="367"/>
      <c r="AB359" s="367"/>
      <c r="AC359" s="367"/>
      <c r="AD359" s="367"/>
      <c r="AE359" s="367"/>
      <c r="AF359" s="367"/>
      <c r="AG359" s="367"/>
      <c r="AH359" s="367"/>
      <c r="AI359" s="367"/>
      <c r="AJ359" s="367"/>
      <c r="AK359" s="356"/>
      <c r="AL359" s="356"/>
      <c r="AM359" s="356"/>
      <c r="AN359" s="356"/>
      <c r="AO359" s="356"/>
      <c r="AP359" s="356"/>
      <c r="AQ359" s="367"/>
      <c r="AR359" s="357">
        <v>140726.9</v>
      </c>
      <c r="AS359" s="356">
        <v>138739.15</v>
      </c>
      <c r="AT359" s="356">
        <v>154241.19</v>
      </c>
      <c r="AU359" s="356">
        <v>152219.51</v>
      </c>
      <c r="AV359" s="356">
        <v>147934.25</v>
      </c>
      <c r="AW359" s="356">
        <v>140647.66</v>
      </c>
      <c r="AX359" s="356">
        <v>140121.88</v>
      </c>
      <c r="AY359" s="356">
        <v>141849.91</v>
      </c>
      <c r="AZ359" s="356">
        <v>146763.74</v>
      </c>
      <c r="BA359" s="356">
        <v>148101.17000000001</v>
      </c>
      <c r="BB359" s="356">
        <v>154192.70000000001</v>
      </c>
      <c r="BC359" s="356">
        <v>615862.32999999996</v>
      </c>
      <c r="BD359" s="356">
        <v>2471.56</v>
      </c>
      <c r="BE359" s="356" t="s">
        <v>3167</v>
      </c>
      <c r="BF359" s="356">
        <v>0</v>
      </c>
      <c r="BG359" s="356">
        <v>0</v>
      </c>
      <c r="BH359" s="356">
        <v>0</v>
      </c>
      <c r="BI359" s="356">
        <v>0</v>
      </c>
      <c r="BJ359" s="356">
        <v>0</v>
      </c>
      <c r="BK359" s="356">
        <v>0</v>
      </c>
      <c r="BL359" s="356">
        <v>0</v>
      </c>
      <c r="BM359" s="356">
        <v>0</v>
      </c>
      <c r="BN359" s="356">
        <v>0</v>
      </c>
      <c r="BO359" s="356">
        <v>0</v>
      </c>
      <c r="BP359" s="356">
        <v>0</v>
      </c>
      <c r="BQ359" s="356">
        <v>0</v>
      </c>
      <c r="BR359" s="356">
        <v>0</v>
      </c>
      <c r="BS359" s="115" t="s">
        <v>4057</v>
      </c>
      <c r="BT359" s="115"/>
    </row>
    <row r="360" spans="1:72" ht="15.75" customHeight="1">
      <c r="A360" s="127" t="s">
        <v>30</v>
      </c>
      <c r="B360" s="108" t="s">
        <v>5132</v>
      </c>
      <c r="C360" s="408" t="s">
        <v>5133</v>
      </c>
      <c r="D360" s="316">
        <v>6493585</v>
      </c>
      <c r="E360" s="310" t="s">
        <v>159</v>
      </c>
      <c r="F360" s="310" t="s">
        <v>32</v>
      </c>
      <c r="G360" s="310" t="s">
        <v>4121</v>
      </c>
      <c r="H360" s="445" t="str">
        <f>IFERROR(VLOOKUP(G360,'Cadastro de assessores'!A:B,2,FALSE),"Não Cadastrado")</f>
        <v>1298</v>
      </c>
      <c r="I360" s="445"/>
      <c r="J360" s="26" t="s">
        <v>4046</v>
      </c>
      <c r="K360" s="310" t="s">
        <v>170</v>
      </c>
      <c r="L360" s="434">
        <v>44449</v>
      </c>
      <c r="M360" s="434">
        <v>44452</v>
      </c>
      <c r="N360" s="445"/>
      <c r="O360" s="445" t="s">
        <v>4064</v>
      </c>
      <c r="P360" s="406">
        <v>1.2E-2</v>
      </c>
      <c r="Q360" s="439"/>
      <c r="R360" s="436"/>
      <c r="S360" s="309" t="str">
        <f t="shared" si="37"/>
        <v>Não Qualificado</v>
      </c>
      <c r="T360" s="309" t="s">
        <v>163</v>
      </c>
      <c r="U360" s="324" t="s">
        <v>4353</v>
      </c>
      <c r="V360" s="309" t="s">
        <v>230</v>
      </c>
      <c r="W360" s="437"/>
      <c r="X360" s="367"/>
      <c r="Y360" s="367"/>
      <c r="Z360" s="367"/>
      <c r="AA360" s="367"/>
      <c r="AB360" s="367"/>
      <c r="AC360" s="367"/>
      <c r="AD360" s="367"/>
      <c r="AE360" s="367"/>
      <c r="AF360" s="367"/>
      <c r="AG360" s="367"/>
      <c r="AH360" s="437"/>
      <c r="AI360" s="437"/>
      <c r="AJ360" s="356"/>
      <c r="AK360" s="356"/>
      <c r="AL360" s="356"/>
      <c r="AM360" s="356"/>
      <c r="AN360" s="356"/>
      <c r="AO360" s="356"/>
      <c r="AP360" s="356"/>
      <c r="AQ360" s="356"/>
      <c r="AR360" s="356"/>
      <c r="AS360" s="356"/>
      <c r="AT360" s="356"/>
      <c r="AU360" s="367"/>
      <c r="AV360" s="356">
        <v>198562.71</v>
      </c>
      <c r="AW360" s="356">
        <v>195922.54</v>
      </c>
      <c r="AX360" s="356">
        <v>196248.35</v>
      </c>
      <c r="AY360" s="356">
        <v>198014.73</v>
      </c>
      <c r="AZ360" s="356">
        <v>204922.36</v>
      </c>
      <c r="BA360" s="356">
        <v>206477.71</v>
      </c>
      <c r="BB360" s="356">
        <v>210700.79</v>
      </c>
      <c r="BC360" s="356">
        <v>125961.82</v>
      </c>
      <c r="BD360" s="356">
        <v>210823.62</v>
      </c>
      <c r="BE360" s="356">
        <v>211478.38</v>
      </c>
      <c r="BF360" s="356">
        <v>214620.19</v>
      </c>
      <c r="BG360" s="356">
        <v>216976.79629999999</v>
      </c>
      <c r="BH360" s="356">
        <v>218673.21</v>
      </c>
      <c r="BI360" s="356">
        <v>223114.13</v>
      </c>
      <c r="BJ360" s="356">
        <v>223849.49</v>
      </c>
      <c r="BK360" s="356">
        <v>225840.6</v>
      </c>
      <c r="BL360" s="356">
        <v>228494.33</v>
      </c>
      <c r="BM360" s="356">
        <v>230102.72</v>
      </c>
      <c r="BN360" s="356">
        <v>228315.04</v>
      </c>
      <c r="BO360" s="356">
        <v>0</v>
      </c>
      <c r="BP360" s="356">
        <v>0</v>
      </c>
      <c r="BQ360" s="356">
        <v>0</v>
      </c>
      <c r="BR360" s="356">
        <v>0</v>
      </c>
      <c r="BS360" s="115">
        <v>0</v>
      </c>
      <c r="BT360" s="115"/>
    </row>
    <row r="361" spans="1:72" ht="15.75" customHeight="1">
      <c r="A361" s="127" t="s">
        <v>30</v>
      </c>
      <c r="B361" s="108" t="s">
        <v>5134</v>
      </c>
      <c r="C361" s="408" t="s">
        <v>5135</v>
      </c>
      <c r="D361" s="316">
        <v>6980115</v>
      </c>
      <c r="E361" s="316" t="s">
        <v>18</v>
      </c>
      <c r="F361" s="316" t="s">
        <v>42</v>
      </c>
      <c r="G361" s="316" t="s">
        <v>4393</v>
      </c>
      <c r="H361" s="316" t="str">
        <f>IFERROR(VLOOKUP(G361,'Cadastro de assessores'!A:B,2,FALSE),"Não Cadastrado")</f>
        <v>14294</v>
      </c>
      <c r="I361" s="316"/>
      <c r="J361" s="26" t="s">
        <v>161</v>
      </c>
      <c r="K361" s="309" t="s">
        <v>4052</v>
      </c>
      <c r="L361" s="438">
        <v>44517</v>
      </c>
      <c r="M361" s="438">
        <v>44517</v>
      </c>
      <c r="N361" s="409">
        <v>44816</v>
      </c>
      <c r="O361" s="316" t="s">
        <v>4101</v>
      </c>
      <c r="P361" s="406">
        <v>8.0000000000000002E-3</v>
      </c>
      <c r="Q361" s="328" t="s">
        <v>5136</v>
      </c>
      <c r="R361" s="436"/>
      <c r="S361" s="309" t="str">
        <f t="shared" si="37"/>
        <v>Não Qualificado</v>
      </c>
      <c r="T361" s="309" t="s">
        <v>163</v>
      </c>
      <c r="U361" s="324" t="s">
        <v>5137</v>
      </c>
      <c r="V361" s="309" t="s">
        <v>230</v>
      </c>
      <c r="W361" s="437"/>
      <c r="X361" s="367"/>
      <c r="Y361" s="367"/>
      <c r="Z361" s="367"/>
      <c r="AA361" s="367"/>
      <c r="AB361" s="367"/>
      <c r="AC361" s="367"/>
      <c r="AD361" s="367"/>
      <c r="AE361" s="367"/>
      <c r="AF361" s="367"/>
      <c r="AG361" s="367"/>
      <c r="AH361" s="437"/>
      <c r="AI361" s="356"/>
      <c r="AJ361" s="356"/>
      <c r="AK361" s="356"/>
      <c r="AL361" s="356"/>
      <c r="AM361" s="356"/>
      <c r="AN361" s="356"/>
      <c r="AO361" s="356"/>
      <c r="AP361" s="356"/>
      <c r="AQ361" s="356"/>
      <c r="AR361" s="356"/>
      <c r="AS361" s="356"/>
      <c r="AT361" s="367"/>
      <c r="AU361" s="356"/>
      <c r="AV361" s="356"/>
      <c r="AW361" s="367"/>
      <c r="AX361" s="357"/>
      <c r="AY361" s="357">
        <v>622112.9</v>
      </c>
      <c r="AZ361" s="356">
        <v>624171.54</v>
      </c>
      <c r="BA361" s="356">
        <v>624168.06000000006</v>
      </c>
      <c r="BB361" s="356">
        <v>630465.5</v>
      </c>
      <c r="BC361" s="356">
        <v>103037.99</v>
      </c>
      <c r="BD361" s="356">
        <v>636032.88</v>
      </c>
      <c r="BE361" s="356">
        <v>635429.69999999995</v>
      </c>
      <c r="BF361" s="356">
        <v>643027.28</v>
      </c>
      <c r="BG361" s="356">
        <v>659761.02</v>
      </c>
      <c r="BH361" s="356">
        <v>0</v>
      </c>
      <c r="BI361" s="356">
        <v>0</v>
      </c>
      <c r="BJ361" s="356">
        <v>0</v>
      </c>
      <c r="BK361" s="356">
        <v>0</v>
      </c>
      <c r="BL361" s="356">
        <v>0</v>
      </c>
      <c r="BM361" s="356">
        <v>0</v>
      </c>
      <c r="BN361" s="356">
        <v>0</v>
      </c>
      <c r="BO361" s="356">
        <v>0</v>
      </c>
      <c r="BP361" s="356">
        <v>0</v>
      </c>
      <c r="BQ361" s="356">
        <v>0</v>
      </c>
      <c r="BR361" s="356">
        <v>0</v>
      </c>
      <c r="BS361" s="115" t="s">
        <v>4057</v>
      </c>
      <c r="BT361" s="115"/>
    </row>
    <row r="362" spans="1:72" ht="15.75" customHeight="1">
      <c r="A362" s="127" t="s">
        <v>30</v>
      </c>
      <c r="B362" s="108" t="s">
        <v>5138</v>
      </c>
      <c r="C362" s="408" t="s">
        <v>5139</v>
      </c>
      <c r="D362" s="316">
        <v>7719774</v>
      </c>
      <c r="E362" s="310" t="s">
        <v>159</v>
      </c>
      <c r="F362" s="310" t="s">
        <v>32</v>
      </c>
      <c r="G362" s="310" t="s">
        <v>4112</v>
      </c>
      <c r="H362" s="445" t="str">
        <f>IFERROR(VLOOKUP(G362,'Cadastro de assessores'!A:B,2,FALSE),"Não Cadastrado")</f>
        <v>1441</v>
      </c>
      <c r="I362" s="445"/>
      <c r="J362" s="26" t="s">
        <v>161</v>
      </c>
      <c r="K362" s="310" t="s">
        <v>170</v>
      </c>
      <c r="L362" s="434">
        <v>44585</v>
      </c>
      <c r="M362" s="434">
        <v>44599</v>
      </c>
      <c r="N362" s="466">
        <v>44886</v>
      </c>
      <c r="O362" s="316" t="s">
        <v>4101</v>
      </c>
      <c r="P362" s="406">
        <v>8.0000000000000002E-3</v>
      </c>
      <c r="Q362" s="176" t="s">
        <v>5140</v>
      </c>
      <c r="R362" s="436"/>
      <c r="S362" s="309" t="str">
        <f t="shared" si="37"/>
        <v>Não Qualificado</v>
      </c>
      <c r="T362" s="309" t="s">
        <v>163</v>
      </c>
      <c r="U362" s="316" t="s">
        <v>4437</v>
      </c>
      <c r="V362" s="309" t="s">
        <v>32</v>
      </c>
      <c r="W362" s="437"/>
      <c r="X362" s="367"/>
      <c r="Y362" s="367"/>
      <c r="Z362" s="367"/>
      <c r="AA362" s="367"/>
      <c r="AB362" s="367"/>
      <c r="AC362" s="367"/>
      <c r="AD362" s="367"/>
      <c r="AE362" s="367"/>
      <c r="AF362" s="367"/>
      <c r="AG362" s="367"/>
      <c r="AH362" s="367"/>
      <c r="AI362" s="437"/>
      <c r="AJ362" s="356"/>
      <c r="AK362" s="356"/>
      <c r="AL362" s="356"/>
      <c r="AM362" s="356"/>
      <c r="AN362" s="356"/>
      <c r="AO362" s="356"/>
      <c r="AP362" s="356"/>
      <c r="AQ362" s="356"/>
      <c r="AR362" s="356"/>
      <c r="AS362" s="356"/>
      <c r="AT362" s="356"/>
      <c r="AU362" s="367"/>
      <c r="AV362" s="356"/>
      <c r="AW362" s="356"/>
      <c r="AX362" s="356"/>
      <c r="AY362" s="356"/>
      <c r="AZ362" s="356"/>
      <c r="BA362" s="356">
        <v>1494682.24</v>
      </c>
      <c r="BB362" s="356">
        <v>1508520.52</v>
      </c>
      <c r="BC362" s="356">
        <v>428250.24</v>
      </c>
      <c r="BD362" s="356">
        <v>1487446.66</v>
      </c>
      <c r="BE362" s="356">
        <v>1468469.96</v>
      </c>
      <c r="BF362" s="356">
        <v>1464005.56</v>
      </c>
      <c r="BG362" s="356">
        <v>1483441.68</v>
      </c>
      <c r="BH362" s="356">
        <v>1470140.64</v>
      </c>
      <c r="BI362" s="356">
        <v>1474076.27</v>
      </c>
      <c r="BJ362" s="356">
        <v>0</v>
      </c>
      <c r="BK362" s="356">
        <v>0</v>
      </c>
      <c r="BL362" s="356">
        <v>0</v>
      </c>
      <c r="BM362" s="356">
        <v>0</v>
      </c>
      <c r="BN362" s="356">
        <v>0</v>
      </c>
      <c r="BO362" s="356">
        <v>0</v>
      </c>
      <c r="BP362" s="356">
        <v>0</v>
      </c>
      <c r="BQ362" s="356">
        <v>0</v>
      </c>
      <c r="BR362" s="356">
        <v>0</v>
      </c>
      <c r="BS362" s="115" t="s">
        <v>4057</v>
      </c>
      <c r="BT362" s="115"/>
    </row>
    <row r="363" spans="1:72" ht="15.75" customHeight="1">
      <c r="A363" s="127" t="s">
        <v>30</v>
      </c>
      <c r="B363" s="108" t="s">
        <v>2185</v>
      </c>
      <c r="C363" s="408" t="s">
        <v>5141</v>
      </c>
      <c r="D363" s="316">
        <v>6604192</v>
      </c>
      <c r="E363" s="310" t="s">
        <v>18</v>
      </c>
      <c r="F363" s="310" t="s">
        <v>32</v>
      </c>
      <c r="G363" s="310" t="s">
        <v>66</v>
      </c>
      <c r="H363" s="310" t="str">
        <f>IFERROR(VLOOKUP(G363,'Cadastro de assessores'!A:B,2,FALSE),"Não Cadastrado")</f>
        <v>18467</v>
      </c>
      <c r="I363" s="310"/>
      <c r="J363" s="26" t="s">
        <v>4046</v>
      </c>
      <c r="K363" s="310" t="s">
        <v>170</v>
      </c>
      <c r="L363" s="434">
        <v>44460</v>
      </c>
      <c r="M363" s="434">
        <v>44460</v>
      </c>
      <c r="N363" s="316"/>
      <c r="O363" s="316" t="s">
        <v>4061</v>
      </c>
      <c r="P363" s="406">
        <v>7.0000000000000001E-3</v>
      </c>
      <c r="Q363" s="176"/>
      <c r="R363" s="436"/>
      <c r="S363" s="309" t="str">
        <f t="shared" si="37"/>
        <v>Não Qualificado</v>
      </c>
      <c r="T363" s="309" t="s">
        <v>163</v>
      </c>
      <c r="U363" s="316" t="s">
        <v>5142</v>
      </c>
      <c r="V363" s="309" t="s">
        <v>230</v>
      </c>
      <c r="W363" s="437"/>
      <c r="X363" s="367"/>
      <c r="Y363" s="367"/>
      <c r="Z363" s="367"/>
      <c r="AA363" s="367"/>
      <c r="AB363" s="367"/>
      <c r="AC363" s="367"/>
      <c r="AD363" s="367"/>
      <c r="AE363" s="367"/>
      <c r="AF363" s="367"/>
      <c r="AG363" s="367"/>
      <c r="AH363" s="367"/>
      <c r="AI363" s="437"/>
      <c r="AJ363" s="356"/>
      <c r="AK363" s="356"/>
      <c r="AL363" s="356"/>
      <c r="AM363" s="356"/>
      <c r="AN363" s="356"/>
      <c r="AO363" s="356"/>
      <c r="AP363" s="356"/>
      <c r="AQ363" s="356"/>
      <c r="AR363" s="356"/>
      <c r="AS363" s="356"/>
      <c r="AT363" s="356"/>
      <c r="AU363" s="367"/>
      <c r="AV363" s="356"/>
      <c r="AW363" s="356">
        <v>304470.2</v>
      </c>
      <c r="AX363" s="356">
        <v>308141.15000000002</v>
      </c>
      <c r="AY363" s="356">
        <v>311235.90000000002</v>
      </c>
      <c r="AZ363" s="356">
        <v>313997.40000000002</v>
      </c>
      <c r="BA363" s="356">
        <v>316637.57</v>
      </c>
      <c r="BB363" s="356">
        <v>321013.12</v>
      </c>
      <c r="BC363" s="356">
        <v>613885.82999999996</v>
      </c>
      <c r="BD363" s="356">
        <v>1522449.36</v>
      </c>
      <c r="BE363" s="356">
        <v>1534249.84</v>
      </c>
      <c r="BF363" s="356">
        <v>1522770.63</v>
      </c>
      <c r="BG363" s="356">
        <v>1539560.9410000001</v>
      </c>
      <c r="BH363" s="356">
        <v>1551122.53</v>
      </c>
      <c r="BI363" s="356">
        <v>1562293.26</v>
      </c>
      <c r="BJ363" s="356">
        <v>1559919.75</v>
      </c>
      <c r="BK363" s="356">
        <v>1572668.71</v>
      </c>
      <c r="BL363" s="356">
        <v>1582665.74</v>
      </c>
      <c r="BM363" s="356">
        <v>1589417.95</v>
      </c>
      <c r="BN363" s="356">
        <v>0</v>
      </c>
      <c r="BO363" s="356">
        <v>0</v>
      </c>
      <c r="BP363" s="356">
        <v>0</v>
      </c>
      <c r="BQ363" s="356">
        <v>0</v>
      </c>
      <c r="BR363" s="356">
        <v>0</v>
      </c>
      <c r="BS363" s="115">
        <v>0</v>
      </c>
      <c r="BT363" s="115"/>
    </row>
    <row r="364" spans="1:72" ht="15.75" customHeight="1">
      <c r="A364" s="127" t="s">
        <v>30</v>
      </c>
      <c r="B364" s="108" t="s">
        <v>2191</v>
      </c>
      <c r="C364" s="408" t="s">
        <v>5143</v>
      </c>
      <c r="D364" s="316">
        <v>6065019</v>
      </c>
      <c r="E364" s="310" t="s">
        <v>18</v>
      </c>
      <c r="F364" s="309" t="s">
        <v>42</v>
      </c>
      <c r="G364" s="309" t="s">
        <v>52</v>
      </c>
      <c r="H364" s="310" t="str">
        <f>IFERROR(VLOOKUP(G364,'Cadastro de assessores'!A:B,2,FALSE),"Não Cadastrado")</f>
        <v>18890</v>
      </c>
      <c r="I364" s="310"/>
      <c r="J364" s="26" t="s">
        <v>4046</v>
      </c>
      <c r="K364" s="309" t="s">
        <v>170</v>
      </c>
      <c r="L364" s="405">
        <v>44746</v>
      </c>
      <c r="M364" s="405">
        <v>44749</v>
      </c>
      <c r="N364" s="309"/>
      <c r="O364" s="309" t="s">
        <v>4061</v>
      </c>
      <c r="P364" s="406">
        <v>7.0000000000000001E-3</v>
      </c>
      <c r="Q364" s="439" t="s">
        <v>4167</v>
      </c>
      <c r="R364" s="436"/>
      <c r="S364" s="309" t="s">
        <v>279</v>
      </c>
      <c r="T364" s="309" t="s">
        <v>163</v>
      </c>
      <c r="U364" s="309" t="s">
        <v>4100</v>
      </c>
      <c r="V364" s="309" t="s">
        <v>42</v>
      </c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356"/>
      <c r="AL364" s="356"/>
      <c r="AM364" s="356"/>
      <c r="AN364" s="356"/>
      <c r="AO364" s="356"/>
      <c r="AP364" s="356"/>
      <c r="AQ364" s="356"/>
      <c r="AR364" s="356"/>
      <c r="AS364" s="356"/>
      <c r="AT364" s="356"/>
      <c r="AU364" s="356"/>
      <c r="AV364" s="356"/>
      <c r="AW364" s="356"/>
      <c r="AX364" s="356"/>
      <c r="AY364" s="356"/>
      <c r="AZ364" s="356"/>
      <c r="BA364" s="356"/>
      <c r="BB364" s="356"/>
      <c r="BC364" s="356"/>
      <c r="BD364" s="356"/>
      <c r="BE364" s="356" t="s">
        <v>3167</v>
      </c>
      <c r="BF364" s="356">
        <v>12131.07</v>
      </c>
      <c r="BG364" s="356">
        <v>18739.935860000001</v>
      </c>
      <c r="BH364" s="356">
        <v>24777.15</v>
      </c>
      <c r="BI364" s="356">
        <v>30855.599999999999</v>
      </c>
      <c r="BJ364" s="356">
        <v>29896.26</v>
      </c>
      <c r="BK364" s="356">
        <v>100317.87</v>
      </c>
      <c r="BL364" s="356">
        <v>11798.19</v>
      </c>
      <c r="BM364" s="356">
        <v>854.79</v>
      </c>
      <c r="BN364" s="356">
        <v>855.05</v>
      </c>
      <c r="BO364" s="356">
        <v>0.03</v>
      </c>
      <c r="BP364" s="356">
        <v>0.03</v>
      </c>
      <c r="BQ364" s="356">
        <v>0.03</v>
      </c>
      <c r="BR364" s="356">
        <v>0.03</v>
      </c>
      <c r="BS364" s="115">
        <v>0</v>
      </c>
      <c r="BT364" s="115"/>
    </row>
    <row r="365" spans="1:72" ht="15.75" customHeight="1">
      <c r="A365" s="127" t="s">
        <v>30</v>
      </c>
      <c r="B365" s="108" t="s">
        <v>2195</v>
      </c>
      <c r="C365" s="408" t="s">
        <v>2192</v>
      </c>
      <c r="D365" s="316">
        <v>8688629</v>
      </c>
      <c r="E365" s="309" t="s">
        <v>18</v>
      </c>
      <c r="F365" s="309" t="s">
        <v>42</v>
      </c>
      <c r="G365" s="309" t="s">
        <v>52</v>
      </c>
      <c r="H365" s="310" t="str">
        <f>IFERROR(VLOOKUP(G365,'Cadastro de assessores'!A:B,2,FALSE),"Não Cadastrado")</f>
        <v>18890</v>
      </c>
      <c r="I365" s="310"/>
      <c r="J365" s="26" t="s">
        <v>4046</v>
      </c>
      <c r="K365" s="309" t="s">
        <v>170</v>
      </c>
      <c r="L365" s="405">
        <v>44712</v>
      </c>
      <c r="M365" s="405">
        <v>44714</v>
      </c>
      <c r="N365" s="309"/>
      <c r="O365" s="309" t="s">
        <v>4723</v>
      </c>
      <c r="P365" s="406">
        <v>1.2E-2</v>
      </c>
      <c r="Q365" s="439" t="s">
        <v>4167</v>
      </c>
      <c r="R365" s="436"/>
      <c r="S365" s="309"/>
      <c r="T365" s="309" t="s">
        <v>163</v>
      </c>
      <c r="U365" s="309" t="s">
        <v>4100</v>
      </c>
      <c r="V365" s="309" t="s">
        <v>42</v>
      </c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356"/>
      <c r="AL365" s="356"/>
      <c r="AM365" s="356"/>
      <c r="AN365" s="356"/>
      <c r="AO365" s="356"/>
      <c r="AP365" s="356"/>
      <c r="AQ365" s="356"/>
      <c r="AR365" s="356"/>
      <c r="AS365" s="356"/>
      <c r="AT365" s="356"/>
      <c r="AU365" s="356"/>
      <c r="AV365" s="356"/>
      <c r="AW365" s="356"/>
      <c r="AX365" s="356"/>
      <c r="AY365" s="356"/>
      <c r="AZ365" s="356"/>
      <c r="BA365" s="356"/>
      <c r="BB365" s="356"/>
      <c r="BC365" s="356"/>
      <c r="BD365" s="356" t="s">
        <v>3167</v>
      </c>
      <c r="BE365" s="356">
        <v>1612243.57</v>
      </c>
      <c r="BF365" s="356">
        <v>1628226.75</v>
      </c>
      <c r="BG365" s="356">
        <v>1637936.9580000001</v>
      </c>
      <c r="BH365" s="356">
        <v>1646828.42</v>
      </c>
      <c r="BI365" s="356">
        <v>1661295.01</v>
      </c>
      <c r="BJ365" s="356">
        <v>1674139.22</v>
      </c>
      <c r="BK365" s="356">
        <v>1687918.14</v>
      </c>
      <c r="BL365" s="356">
        <v>53711.29</v>
      </c>
      <c r="BM365" s="356">
        <v>443.33</v>
      </c>
      <c r="BN365" s="356">
        <v>0.59</v>
      </c>
      <c r="BO365" s="356">
        <v>0.59</v>
      </c>
      <c r="BP365" s="356">
        <v>0.59</v>
      </c>
      <c r="BQ365" s="356">
        <v>0.59</v>
      </c>
      <c r="BR365" s="356">
        <v>0.59</v>
      </c>
      <c r="BS365" s="115">
        <v>0</v>
      </c>
      <c r="BT365" s="115"/>
    </row>
    <row r="366" spans="1:72" ht="15.75" customHeight="1">
      <c r="A366" s="127" t="s">
        <v>30</v>
      </c>
      <c r="B366" s="108" t="s">
        <v>2200</v>
      </c>
      <c r="C366" s="127" t="s">
        <v>2197</v>
      </c>
      <c r="D366" s="309">
        <v>9268978</v>
      </c>
      <c r="E366" s="310" t="s">
        <v>18</v>
      </c>
      <c r="F366" s="310" t="s">
        <v>42</v>
      </c>
      <c r="G366" s="310" t="s">
        <v>90</v>
      </c>
      <c r="H366" s="310">
        <f>IFERROR(VLOOKUP(G366,'Cadastro de assessores'!A:B,2,FALSE),"Não Cadastrado")</f>
        <v>12331</v>
      </c>
      <c r="I366" s="310"/>
      <c r="J366" s="26" t="s">
        <v>4046</v>
      </c>
      <c r="K366" s="309"/>
      <c r="L366" s="405">
        <v>44826</v>
      </c>
      <c r="M366" s="405">
        <v>44832</v>
      </c>
      <c r="N366" s="309"/>
      <c r="O366" s="309" t="s">
        <v>4061</v>
      </c>
      <c r="P366" s="406">
        <v>0.01</v>
      </c>
      <c r="Q366" s="439" t="s">
        <v>5144</v>
      </c>
      <c r="R366" s="436"/>
      <c r="S366" s="309"/>
      <c r="T366" s="309"/>
      <c r="U366" s="309"/>
      <c r="V366" s="309" t="s">
        <v>42</v>
      </c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356"/>
      <c r="AL366" s="356"/>
      <c r="AM366" s="356"/>
      <c r="AN366" s="356"/>
      <c r="AO366" s="356"/>
      <c r="AP366" s="356"/>
      <c r="AQ366" s="356"/>
      <c r="AR366" s="356"/>
      <c r="AS366" s="356"/>
      <c r="AT366" s="356"/>
      <c r="AU366" s="356"/>
      <c r="AV366" s="356"/>
      <c r="AW366" s="356"/>
      <c r="AX366" s="356"/>
      <c r="AY366" s="356"/>
      <c r="AZ366" s="356"/>
      <c r="BA366" s="356"/>
      <c r="BB366" s="356"/>
      <c r="BC366" s="356"/>
      <c r="BD366" s="356"/>
      <c r="BE366" s="356"/>
      <c r="BF366" s="356"/>
      <c r="BG366" s="356"/>
      <c r="BH366" s="356">
        <v>210135.77</v>
      </c>
      <c r="BI366" s="356">
        <v>220039.16</v>
      </c>
      <c r="BJ366" s="356">
        <v>225153.08</v>
      </c>
      <c r="BK366" s="356">
        <v>227412.2</v>
      </c>
      <c r="BL366" s="356">
        <v>78119.87</v>
      </c>
      <c r="BM366" s="356">
        <v>419.2</v>
      </c>
      <c r="BN366" s="356">
        <v>0</v>
      </c>
      <c r="BO366" s="356">
        <v>0</v>
      </c>
      <c r="BP366" s="356">
        <v>0</v>
      </c>
      <c r="BQ366" s="356">
        <v>0</v>
      </c>
      <c r="BR366" s="356">
        <v>0</v>
      </c>
      <c r="BS366" s="115">
        <v>0</v>
      </c>
      <c r="BT366" s="115"/>
    </row>
    <row r="367" spans="1:72" ht="15.75" customHeight="1">
      <c r="A367" s="127" t="s">
        <v>30</v>
      </c>
      <c r="B367" s="108" t="s">
        <v>5145</v>
      </c>
      <c r="C367" s="127" t="s">
        <v>5146</v>
      </c>
      <c r="D367" s="309">
        <v>4488691</v>
      </c>
      <c r="E367" s="310" t="s">
        <v>18</v>
      </c>
      <c r="F367" s="310" t="s">
        <v>32</v>
      </c>
      <c r="G367" s="310" t="s">
        <v>4051</v>
      </c>
      <c r="H367" s="310" t="str">
        <f>IFERROR(VLOOKUP(G367,'Cadastro de assessores'!A:B,2,FALSE),"Não Cadastrado")</f>
        <v>17679</v>
      </c>
      <c r="I367" s="310"/>
      <c r="J367" s="26" t="s">
        <v>4046</v>
      </c>
      <c r="K367" s="309" t="s">
        <v>179</v>
      </c>
      <c r="L367" s="309" t="s">
        <v>3378</v>
      </c>
      <c r="M367" s="455" t="s">
        <v>4436</v>
      </c>
      <c r="N367" s="309"/>
      <c r="O367" s="309" t="s">
        <v>4064</v>
      </c>
      <c r="P367" s="406">
        <v>1.2E-2</v>
      </c>
      <c r="Q367" s="439"/>
      <c r="R367" s="436"/>
      <c r="S367" s="309" t="str">
        <f t="shared" ref="S367:S372" si="38">IF(BC367&lt;=0,"",IF(BC367&lt;=1000000,"Não Qualificado",IF(AND(BC367&gt;1000000,BC367&lt;=10000000),"Qualificado","Profissional")))</f>
        <v>Não Qualificado</v>
      </c>
      <c r="T367" s="309" t="s">
        <v>163</v>
      </c>
      <c r="U367" s="309" t="s">
        <v>4070</v>
      </c>
      <c r="V367" s="309" t="s">
        <v>32</v>
      </c>
      <c r="W367" s="437" t="s">
        <v>4056</v>
      </c>
      <c r="X367" s="437" t="s">
        <v>4056</v>
      </c>
      <c r="Y367" s="437" t="s">
        <v>4056</v>
      </c>
      <c r="Z367" s="437" t="s">
        <v>4056</v>
      </c>
      <c r="AA367" s="437" t="s">
        <v>4056</v>
      </c>
      <c r="AB367" s="437" t="s">
        <v>4056</v>
      </c>
      <c r="AC367" s="437" t="s">
        <v>4056</v>
      </c>
      <c r="AD367" s="437" t="s">
        <v>4056</v>
      </c>
      <c r="AE367" s="437" t="s">
        <v>4056</v>
      </c>
      <c r="AF367" s="437" t="s">
        <v>4056</v>
      </c>
      <c r="AG367" s="437" t="s">
        <v>4056</v>
      </c>
      <c r="AH367" s="437" t="s">
        <v>4056</v>
      </c>
      <c r="AI367" s="437" t="s">
        <v>4056</v>
      </c>
      <c r="AJ367" s="437" t="s">
        <v>4056</v>
      </c>
      <c r="AK367" s="356" t="s">
        <v>3378</v>
      </c>
      <c r="AL367" s="356"/>
      <c r="AM367" s="356" t="s">
        <v>3378</v>
      </c>
      <c r="AN367" s="356" t="s">
        <v>3378</v>
      </c>
      <c r="AO367" s="356"/>
      <c r="AP367" s="356"/>
      <c r="AQ367" s="356"/>
      <c r="AR367" s="356"/>
      <c r="AS367" s="356"/>
      <c r="AT367" s="356"/>
      <c r="AU367" s="356"/>
      <c r="AV367" s="356"/>
      <c r="AW367" s="356"/>
      <c r="AX367" s="356"/>
      <c r="AY367" s="356"/>
      <c r="AZ367" s="356"/>
      <c r="BA367" s="356">
        <v>0</v>
      </c>
      <c r="BB367" s="356">
        <v>0</v>
      </c>
      <c r="BC367" s="356">
        <v>12149.7</v>
      </c>
      <c r="BD367" s="356" t="s">
        <v>3167</v>
      </c>
      <c r="BE367" s="356" t="s">
        <v>3167</v>
      </c>
      <c r="BF367" s="356">
        <v>0</v>
      </c>
      <c r="BG367" s="356">
        <v>0</v>
      </c>
      <c r="BH367" s="356">
        <v>0</v>
      </c>
      <c r="BI367" s="356">
        <v>0</v>
      </c>
      <c r="BJ367" s="356">
        <v>0</v>
      </c>
      <c r="BK367" s="356">
        <v>0</v>
      </c>
      <c r="BL367" s="356">
        <v>0</v>
      </c>
      <c r="BM367" s="356">
        <v>0</v>
      </c>
      <c r="BN367" s="356">
        <v>0</v>
      </c>
      <c r="BO367" s="356">
        <v>0</v>
      </c>
      <c r="BP367" s="356">
        <v>0</v>
      </c>
      <c r="BQ367" s="356">
        <v>0</v>
      </c>
      <c r="BR367" s="356">
        <v>0</v>
      </c>
      <c r="BS367" s="115">
        <v>0</v>
      </c>
      <c r="BT367" s="115"/>
    </row>
    <row r="368" spans="1:72" ht="15.75" customHeight="1">
      <c r="A368" s="127" t="s">
        <v>30</v>
      </c>
      <c r="B368" s="108" t="s">
        <v>2223</v>
      </c>
      <c r="C368" s="127" t="s">
        <v>5147</v>
      </c>
      <c r="D368" s="441">
        <v>3247402</v>
      </c>
      <c r="E368" s="310" t="s">
        <v>18</v>
      </c>
      <c r="F368" s="310" t="s">
        <v>42</v>
      </c>
      <c r="G368" s="310" t="s">
        <v>90</v>
      </c>
      <c r="H368" s="445">
        <f>IFERROR(VLOOKUP(G368,'Cadastro de assessores'!A:B,2,FALSE),"Não Cadastrado")</f>
        <v>12331</v>
      </c>
      <c r="I368" s="445"/>
      <c r="J368" s="26" t="s">
        <v>4046</v>
      </c>
      <c r="K368" s="310" t="s">
        <v>170</v>
      </c>
      <c r="L368" s="434">
        <v>44673</v>
      </c>
      <c r="M368" s="434">
        <v>44673</v>
      </c>
      <c r="N368" s="316"/>
      <c r="O368" s="316" t="s">
        <v>4064</v>
      </c>
      <c r="P368" s="406">
        <v>1.2E-2</v>
      </c>
      <c r="Q368" s="328" t="s">
        <v>5148</v>
      </c>
      <c r="R368" s="436"/>
      <c r="S368" s="309" t="str">
        <f t="shared" si="38"/>
        <v>Não Qualificado</v>
      </c>
      <c r="T368" s="309" t="s">
        <v>163</v>
      </c>
      <c r="U368" s="316" t="s">
        <v>4100</v>
      </c>
      <c r="V368" s="309" t="s">
        <v>42</v>
      </c>
      <c r="W368" s="437"/>
      <c r="X368" s="367"/>
      <c r="Y368" s="367"/>
      <c r="Z368" s="367"/>
      <c r="AA368" s="367"/>
      <c r="AB368" s="367"/>
      <c r="AC368" s="367"/>
      <c r="AD368" s="367"/>
      <c r="AE368" s="367"/>
      <c r="AF368" s="367"/>
      <c r="AG368" s="367"/>
      <c r="AH368" s="367"/>
      <c r="AI368" s="437"/>
      <c r="AJ368" s="356"/>
      <c r="AK368" s="356"/>
      <c r="AL368" s="356"/>
      <c r="AM368" s="356"/>
      <c r="AN368" s="356"/>
      <c r="AO368" s="356"/>
      <c r="AP368" s="356"/>
      <c r="AQ368" s="356"/>
      <c r="AR368" s="356"/>
      <c r="AS368" s="356"/>
      <c r="AT368" s="356"/>
      <c r="AU368" s="367"/>
      <c r="AV368" s="356"/>
      <c r="AW368" s="356"/>
      <c r="AX368" s="356"/>
      <c r="AY368" s="356"/>
      <c r="AZ368" s="356"/>
      <c r="BA368" s="356"/>
      <c r="BB368" s="356"/>
      <c r="BC368" s="356">
        <v>501006</v>
      </c>
      <c r="BD368" s="356">
        <v>230449.33</v>
      </c>
      <c r="BE368" s="356">
        <v>230628.01</v>
      </c>
      <c r="BF368" s="356">
        <v>233855.81</v>
      </c>
      <c r="BG368" s="356">
        <v>199362.18220000001</v>
      </c>
      <c r="BH368" s="356">
        <v>500493.73</v>
      </c>
      <c r="BI368" s="356">
        <v>507359.81</v>
      </c>
      <c r="BJ368" s="356">
        <v>509880.36</v>
      </c>
      <c r="BK368" s="356">
        <v>514134.5</v>
      </c>
      <c r="BL368" s="356">
        <v>519917.41</v>
      </c>
      <c r="BM368" s="356">
        <v>5.51</v>
      </c>
      <c r="BN368" s="356">
        <v>6.73</v>
      </c>
      <c r="BO368" s="356">
        <v>6.73</v>
      </c>
      <c r="BP368" s="356">
        <v>6.73</v>
      </c>
      <c r="BQ368" s="356">
        <v>6.73</v>
      </c>
      <c r="BR368" s="356">
        <v>0</v>
      </c>
      <c r="BS368" s="115" t="s">
        <v>4057</v>
      </c>
      <c r="BT368" s="115"/>
    </row>
    <row r="369" spans="1:72" ht="15.75" customHeight="1">
      <c r="A369" s="127" t="s">
        <v>30</v>
      </c>
      <c r="B369" s="108" t="s">
        <v>2238</v>
      </c>
      <c r="C369" s="408" t="s">
        <v>5149</v>
      </c>
      <c r="D369" s="316">
        <v>6000381</v>
      </c>
      <c r="E369" s="310" t="s">
        <v>159</v>
      </c>
      <c r="F369" s="310" t="s">
        <v>32</v>
      </c>
      <c r="G369" s="310" t="s">
        <v>255</v>
      </c>
      <c r="H369" s="310">
        <f>IFERROR(VLOOKUP(G369,'Cadastro de assessores'!A:B,2,FALSE),"Não Cadastrado")</f>
        <v>12344</v>
      </c>
      <c r="I369" s="310"/>
      <c r="J369" s="26" t="s">
        <v>4046</v>
      </c>
      <c r="K369" s="310" t="s">
        <v>170</v>
      </c>
      <c r="L369" s="434">
        <v>44404</v>
      </c>
      <c r="M369" s="434">
        <v>44404</v>
      </c>
      <c r="N369" s="309"/>
      <c r="O369" s="309" t="s">
        <v>4064</v>
      </c>
      <c r="P369" s="406">
        <v>1.2E-2</v>
      </c>
      <c r="Q369" s="176" t="s">
        <v>5150</v>
      </c>
      <c r="R369" s="436"/>
      <c r="S369" s="309" t="str">
        <f t="shared" si="38"/>
        <v>Não Qualificado</v>
      </c>
      <c r="T369" s="309" t="s">
        <v>163</v>
      </c>
      <c r="U369" s="316" t="s">
        <v>4091</v>
      </c>
      <c r="V369" s="309" t="s">
        <v>32</v>
      </c>
      <c r="W369" s="437"/>
      <c r="X369" s="367"/>
      <c r="Y369" s="367"/>
      <c r="Z369" s="367"/>
      <c r="AA369" s="367"/>
      <c r="AB369" s="367"/>
      <c r="AC369" s="367"/>
      <c r="AD369" s="367"/>
      <c r="AE369" s="367"/>
      <c r="AF369" s="367"/>
      <c r="AG369" s="367"/>
      <c r="AH369" s="437"/>
      <c r="AI369" s="437"/>
      <c r="AJ369" s="356"/>
      <c r="AK369" s="356"/>
      <c r="AL369" s="356"/>
      <c r="AM369" s="486"/>
      <c r="AN369" s="486"/>
      <c r="AO369" s="356"/>
      <c r="AP369" s="356"/>
      <c r="AQ369" s="356"/>
      <c r="AR369" s="356"/>
      <c r="AS369" s="367"/>
      <c r="AT369" s="357">
        <v>298524.36</v>
      </c>
      <c r="AU369" s="357">
        <v>297960.23</v>
      </c>
      <c r="AV369" s="356">
        <v>296252.65999999997</v>
      </c>
      <c r="AW369" s="356">
        <v>293133.87</v>
      </c>
      <c r="AX369" s="356">
        <v>294661.52</v>
      </c>
      <c r="AY369" s="356">
        <v>297491.96999999997</v>
      </c>
      <c r="AZ369" s="356">
        <v>302140.15000000002</v>
      </c>
      <c r="BA369" s="356">
        <v>304389.5</v>
      </c>
      <c r="BB369" s="356">
        <v>310305.51</v>
      </c>
      <c r="BC369" s="356">
        <v>435077.12</v>
      </c>
      <c r="BD369" s="356">
        <v>312992.65999999997</v>
      </c>
      <c r="BE369" s="356">
        <v>314051.05</v>
      </c>
      <c r="BF369" s="356">
        <v>317844.27</v>
      </c>
      <c r="BG369" s="356">
        <v>319589.27269999997</v>
      </c>
      <c r="BH369" s="356">
        <v>320781.76</v>
      </c>
      <c r="BI369" s="356">
        <v>325873.06</v>
      </c>
      <c r="BJ369" s="356">
        <v>327190.34000000003</v>
      </c>
      <c r="BK369" s="356">
        <v>329752.28999999998</v>
      </c>
      <c r="BL369" s="356">
        <v>333367.57</v>
      </c>
      <c r="BM369" s="356">
        <v>335433.23</v>
      </c>
      <c r="BN369" s="356">
        <v>4.99</v>
      </c>
      <c r="BO369" s="356">
        <v>4.99</v>
      </c>
      <c r="BP369" s="356">
        <v>4.99</v>
      </c>
      <c r="BQ369" s="356">
        <v>4.99</v>
      </c>
      <c r="BR369" s="356">
        <v>4.99</v>
      </c>
      <c r="BS369" s="115">
        <v>0</v>
      </c>
      <c r="BT369" s="115"/>
    </row>
    <row r="370" spans="1:72" ht="15.75" customHeight="1">
      <c r="A370" s="127" t="s">
        <v>30</v>
      </c>
      <c r="B370" s="108" t="s">
        <v>5151</v>
      </c>
      <c r="C370" s="408" t="s">
        <v>5152</v>
      </c>
      <c r="D370" s="316">
        <v>3081966</v>
      </c>
      <c r="E370" s="310" t="s">
        <v>18</v>
      </c>
      <c r="F370" s="310" t="s">
        <v>32</v>
      </c>
      <c r="G370" s="310" t="s">
        <v>295</v>
      </c>
      <c r="H370" s="316" t="str">
        <f>IFERROR(VLOOKUP(G370,'Cadastro de assessores'!A:B,2,FALSE),"Não Cadastrado")</f>
        <v>18993</v>
      </c>
      <c r="I370" s="316"/>
      <c r="J370" s="26" t="s">
        <v>4046</v>
      </c>
      <c r="K370" s="310" t="s">
        <v>170</v>
      </c>
      <c r="L370" s="435">
        <v>44488</v>
      </c>
      <c r="M370" s="435">
        <v>44498</v>
      </c>
      <c r="N370" s="316"/>
      <c r="O370" s="316" t="s">
        <v>4061</v>
      </c>
      <c r="P370" s="406">
        <v>5.0000000000000001E-3</v>
      </c>
      <c r="Q370" s="176"/>
      <c r="R370" s="436"/>
      <c r="S370" s="309" t="str">
        <f t="shared" si="38"/>
        <v>Não Qualificado</v>
      </c>
      <c r="T370" s="309" t="s">
        <v>163</v>
      </c>
      <c r="U370" s="316" t="s">
        <v>4308</v>
      </c>
      <c r="V370" s="309" t="s">
        <v>970</v>
      </c>
      <c r="W370" s="437"/>
      <c r="X370" s="367"/>
      <c r="Y370" s="367"/>
      <c r="Z370" s="367"/>
      <c r="AA370" s="367"/>
      <c r="AB370" s="367"/>
      <c r="AC370" s="367"/>
      <c r="AD370" s="367"/>
      <c r="AE370" s="367"/>
      <c r="AF370" s="367"/>
      <c r="AG370" s="437"/>
      <c r="AH370" s="437"/>
      <c r="AI370" s="437"/>
      <c r="AJ370" s="356"/>
      <c r="AK370" s="356"/>
      <c r="AL370" s="356"/>
      <c r="AM370" s="356"/>
      <c r="AN370" s="356"/>
      <c r="AO370" s="356"/>
      <c r="AP370" s="356"/>
      <c r="AQ370" s="356"/>
      <c r="AR370" s="356"/>
      <c r="AS370" s="356"/>
      <c r="AT370" s="356"/>
      <c r="AU370" s="356"/>
      <c r="AV370" s="356"/>
      <c r="AW370" s="356"/>
      <c r="AX370" s="356">
        <v>148807.49</v>
      </c>
      <c r="AY370" s="356">
        <v>150280.38</v>
      </c>
      <c r="AZ370" s="356">
        <v>151551.92000000001</v>
      </c>
      <c r="BA370" s="356">
        <v>152719.35999999999</v>
      </c>
      <c r="BB370" s="356">
        <v>154441.85999999999</v>
      </c>
      <c r="BC370" s="356">
        <v>124331.55</v>
      </c>
      <c r="BD370" s="356">
        <v>157901.39000000001</v>
      </c>
      <c r="BE370" s="356">
        <v>159407.19</v>
      </c>
      <c r="BF370" s="356">
        <v>160698.38</v>
      </c>
      <c r="BG370" s="356">
        <v>161622.9699</v>
      </c>
      <c r="BH370" s="356">
        <v>162620.43</v>
      </c>
      <c r="BI370" s="356">
        <v>163873.94</v>
      </c>
      <c r="BJ370" s="356">
        <v>165442.04</v>
      </c>
      <c r="BK370" s="356">
        <v>166885.65</v>
      </c>
      <c r="BL370" s="356">
        <v>108309.34</v>
      </c>
      <c r="BM370" s="356">
        <v>109061.65</v>
      </c>
      <c r="BN370" s="356">
        <v>110460.5</v>
      </c>
      <c r="BO370" s="356">
        <v>111514.64</v>
      </c>
      <c r="BP370" s="356">
        <v>50307.6</v>
      </c>
      <c r="BQ370" s="356">
        <v>50590.47</v>
      </c>
      <c r="BR370" s="356">
        <v>50982.51</v>
      </c>
      <c r="BS370" s="115">
        <v>0</v>
      </c>
      <c r="BT370" s="115"/>
    </row>
    <row r="371" spans="1:72" ht="15.75" customHeight="1">
      <c r="A371" s="127" t="s">
        <v>30</v>
      </c>
      <c r="B371" s="108" t="s">
        <v>5153</v>
      </c>
      <c r="C371" s="108" t="s">
        <v>5154</v>
      </c>
      <c r="D371" s="310">
        <v>4848711</v>
      </c>
      <c r="E371" s="310" t="s">
        <v>159</v>
      </c>
      <c r="F371" s="310" t="s">
        <v>32</v>
      </c>
      <c r="G371" s="310" t="s">
        <v>4326</v>
      </c>
      <c r="H371" s="310" t="str">
        <f>IFERROR(VLOOKUP(G371,'Cadastro de assessores'!A:B,2,FALSE),"Não Cadastrado")</f>
        <v>15049</v>
      </c>
      <c r="I371" s="310"/>
      <c r="J371" s="26" t="s">
        <v>4046</v>
      </c>
      <c r="K371" s="310" t="s">
        <v>170</v>
      </c>
      <c r="L371" s="434">
        <v>44236</v>
      </c>
      <c r="M371" s="434">
        <v>44236</v>
      </c>
      <c r="N371" s="309"/>
      <c r="O371" s="309" t="s">
        <v>4064</v>
      </c>
      <c r="P371" s="406">
        <v>1.2E-2</v>
      </c>
      <c r="Q371" s="464"/>
      <c r="R371" s="436"/>
      <c r="S371" s="309" t="str">
        <f t="shared" si="38"/>
        <v>Não Qualificado</v>
      </c>
      <c r="T371" s="309" t="s">
        <v>163</v>
      </c>
      <c r="U371" s="309" t="s">
        <v>4070</v>
      </c>
      <c r="V371" s="309" t="s">
        <v>32</v>
      </c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 t="s">
        <v>4056</v>
      </c>
      <c r="AJ371" s="437"/>
      <c r="AK371" s="356"/>
      <c r="AL371" s="356"/>
      <c r="AM371" s="356">
        <v>154879.93</v>
      </c>
      <c r="AN371" s="486">
        <v>155088.12</v>
      </c>
      <c r="AO371" s="486">
        <v>157476.63</v>
      </c>
      <c r="AP371" s="356">
        <v>158057.03</v>
      </c>
      <c r="AQ371" s="356">
        <v>157786.46</v>
      </c>
      <c r="AR371" s="356">
        <v>159802.49</v>
      </c>
      <c r="AS371" s="356">
        <v>159536.29999999999</v>
      </c>
      <c r="AT371" s="356">
        <v>158372.56</v>
      </c>
      <c r="AU371" s="356">
        <v>158287.92000000001</v>
      </c>
      <c r="AV371" s="356">
        <v>157252.01999999999</v>
      </c>
      <c r="AW371" s="356">
        <v>155466.35999999999</v>
      </c>
      <c r="AX371" s="356">
        <v>156240.44</v>
      </c>
      <c r="AY371" s="356">
        <v>157955.01999999999</v>
      </c>
      <c r="AZ371" s="356">
        <v>160602.78</v>
      </c>
      <c r="BA371" s="356">
        <v>161847.22</v>
      </c>
      <c r="BB371" s="356">
        <v>165326.03</v>
      </c>
      <c r="BC371" s="356">
        <v>117338.96</v>
      </c>
      <c r="BD371" s="356">
        <v>163834.95000000001</v>
      </c>
      <c r="BE371" s="356">
        <v>164240.82</v>
      </c>
      <c r="BF371" s="356">
        <v>166058.57</v>
      </c>
      <c r="BG371" s="356">
        <v>165488.99220000001</v>
      </c>
      <c r="BH371" s="356">
        <v>166086.43</v>
      </c>
      <c r="BI371" s="356">
        <v>168623.49</v>
      </c>
      <c r="BJ371" s="356">
        <v>169221.56</v>
      </c>
      <c r="BK371" s="356">
        <v>169807.29</v>
      </c>
      <c r="BL371" s="356">
        <v>171632.45</v>
      </c>
      <c r="BM371" s="356">
        <v>244.41</v>
      </c>
      <c r="BN371" s="356">
        <v>0</v>
      </c>
      <c r="BO371" s="356">
        <v>0</v>
      </c>
      <c r="BP371" s="356">
        <v>0</v>
      </c>
      <c r="BQ371" s="356">
        <v>0</v>
      </c>
      <c r="BR371" s="356">
        <v>0</v>
      </c>
      <c r="BS371" s="115">
        <v>0</v>
      </c>
      <c r="BT371" s="115"/>
    </row>
    <row r="372" spans="1:72" ht="15.75" customHeight="1">
      <c r="A372" s="127" t="s">
        <v>30</v>
      </c>
      <c r="B372" s="108" t="s">
        <v>3921</v>
      </c>
      <c r="C372" s="127" t="s">
        <v>3919</v>
      </c>
      <c r="D372" s="309">
        <v>3064790</v>
      </c>
      <c r="E372" s="309" t="s">
        <v>18</v>
      </c>
      <c r="F372" s="309" t="s">
        <v>32</v>
      </c>
      <c r="G372" s="309" t="s">
        <v>66</v>
      </c>
      <c r="H372" s="309" t="str">
        <f>IFERROR(VLOOKUP(G372,'Cadastro de assessores'!A:B,2,FALSE),"Não Cadastrado")</f>
        <v>18467</v>
      </c>
      <c r="I372" s="309"/>
      <c r="J372" s="26" t="s">
        <v>161</v>
      </c>
      <c r="K372" s="309" t="s">
        <v>4052</v>
      </c>
      <c r="L372" s="405">
        <v>43699</v>
      </c>
      <c r="M372" s="405">
        <v>43699</v>
      </c>
      <c r="N372" s="309"/>
      <c r="O372" s="309" t="s">
        <v>4053</v>
      </c>
      <c r="P372" s="406">
        <v>1.4999999999999999E-2</v>
      </c>
      <c r="Q372" s="439" t="s">
        <v>5155</v>
      </c>
      <c r="R372" s="436"/>
      <c r="S372" s="309" t="str">
        <f t="shared" si="38"/>
        <v>Não Qualificado</v>
      </c>
      <c r="T372" s="309" t="s">
        <v>163</v>
      </c>
      <c r="U372" s="309" t="s">
        <v>4226</v>
      </c>
      <c r="V372" s="309" t="s">
        <v>42</v>
      </c>
      <c r="W372" s="437" t="s">
        <v>5156</v>
      </c>
      <c r="X372" s="437"/>
      <c r="Y372" s="437" t="s">
        <v>5157</v>
      </c>
      <c r="Z372" s="437" t="s">
        <v>4056</v>
      </c>
      <c r="AA372" s="437" t="s">
        <v>4056</v>
      </c>
      <c r="AB372" s="437" t="s">
        <v>4056</v>
      </c>
      <c r="AC372" s="437" t="s">
        <v>4056</v>
      </c>
      <c r="AD372" s="437" t="s">
        <v>4056</v>
      </c>
      <c r="AE372" s="437" t="s">
        <v>4056</v>
      </c>
      <c r="AF372" s="437" t="s">
        <v>4056</v>
      </c>
      <c r="AG372" s="437" t="s">
        <v>4056</v>
      </c>
      <c r="AH372" s="437"/>
      <c r="AI372" s="437"/>
      <c r="AJ372" s="437"/>
      <c r="AK372" s="356"/>
      <c r="AL372" s="356"/>
      <c r="AM372" s="356" t="s">
        <v>3378</v>
      </c>
      <c r="AN372" s="356" t="s">
        <v>3378</v>
      </c>
      <c r="AO372" s="356"/>
      <c r="AP372" s="356"/>
      <c r="AQ372" s="356"/>
      <c r="AR372" s="356"/>
      <c r="AS372" s="356"/>
      <c r="AT372" s="356"/>
      <c r="AU372" s="356"/>
      <c r="AV372" s="356"/>
      <c r="AW372" s="356"/>
      <c r="AX372" s="356"/>
      <c r="AY372" s="356"/>
      <c r="AZ372" s="356"/>
      <c r="BA372" s="356">
        <v>0</v>
      </c>
      <c r="BB372" s="356">
        <v>0</v>
      </c>
      <c r="BC372" s="356">
        <v>128599.14</v>
      </c>
      <c r="BD372" s="356" t="s">
        <v>3167</v>
      </c>
      <c r="BE372" s="356" t="s">
        <v>3167</v>
      </c>
      <c r="BF372" s="356">
        <v>0</v>
      </c>
      <c r="BG372" s="356">
        <v>0</v>
      </c>
      <c r="BH372" s="356">
        <v>0</v>
      </c>
      <c r="BI372" s="356">
        <v>0</v>
      </c>
      <c r="BJ372" s="356">
        <v>0</v>
      </c>
      <c r="BK372" s="356">
        <v>0</v>
      </c>
      <c r="BL372" s="356">
        <v>0</v>
      </c>
      <c r="BM372" s="356">
        <v>0</v>
      </c>
      <c r="BN372" s="356">
        <v>0</v>
      </c>
      <c r="BO372" s="356">
        <v>0</v>
      </c>
      <c r="BP372" s="356">
        <v>0</v>
      </c>
      <c r="BQ372" s="356">
        <v>0</v>
      </c>
      <c r="BR372" s="356">
        <v>0</v>
      </c>
      <c r="BS372" s="115" t="s">
        <v>4057</v>
      </c>
      <c r="BT372" s="115"/>
    </row>
    <row r="373" spans="1:72" ht="15.75" customHeight="1">
      <c r="A373" s="127" t="s">
        <v>30</v>
      </c>
      <c r="B373" s="108" t="s">
        <v>2247</v>
      </c>
      <c r="C373" s="460" t="s">
        <v>5158</v>
      </c>
      <c r="D373" s="441">
        <v>188081</v>
      </c>
      <c r="E373" s="310" t="s">
        <v>18</v>
      </c>
      <c r="F373" s="310" t="s">
        <v>32</v>
      </c>
      <c r="G373" s="310" t="s">
        <v>220</v>
      </c>
      <c r="H373" s="309">
        <f>IFERROR(VLOOKUP(G373,'Cadastro de assessores'!A:B,2,FALSE),"Não Cadastrado")</f>
        <v>12332</v>
      </c>
      <c r="I373" s="309"/>
      <c r="J373" s="26" t="s">
        <v>4046</v>
      </c>
      <c r="K373" s="310" t="s">
        <v>170</v>
      </c>
      <c r="L373" s="405">
        <v>44770</v>
      </c>
      <c r="M373" s="405">
        <v>44774</v>
      </c>
      <c r="N373" s="309"/>
      <c r="O373" s="309" t="s">
        <v>4061</v>
      </c>
      <c r="P373" s="406">
        <v>7.0000000000000001E-3</v>
      </c>
      <c r="Q373" s="464"/>
      <c r="R373" s="436"/>
      <c r="S373" s="309"/>
      <c r="T373" s="309"/>
      <c r="U373" s="309"/>
      <c r="V373" s="309" t="s">
        <v>230</v>
      </c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356"/>
      <c r="AL373" s="356"/>
      <c r="AM373" s="356"/>
      <c r="AN373" s="486"/>
      <c r="AO373" s="486"/>
      <c r="AP373" s="356"/>
      <c r="AQ373" s="356"/>
      <c r="AR373" s="356"/>
      <c r="AS373" s="356"/>
      <c r="AT373" s="356"/>
      <c r="AU373" s="356"/>
      <c r="AV373" s="356"/>
      <c r="AW373" s="356"/>
      <c r="AX373" s="356"/>
      <c r="AY373" s="356"/>
      <c r="AZ373" s="356"/>
      <c r="BA373" s="356"/>
      <c r="BB373" s="356"/>
      <c r="BC373" s="356"/>
      <c r="BD373" s="356"/>
      <c r="BE373" s="356"/>
      <c r="BF373" s="356">
        <v>0</v>
      </c>
      <c r="BG373" s="356">
        <v>252769.94279999999</v>
      </c>
      <c r="BH373" s="356">
        <v>255247.38</v>
      </c>
      <c r="BI373" s="356">
        <v>338156.19</v>
      </c>
      <c r="BJ373" s="356">
        <v>341323.48</v>
      </c>
      <c r="BK373" s="356">
        <v>344469.54</v>
      </c>
      <c r="BL373" s="356">
        <v>566800.34</v>
      </c>
      <c r="BM373" s="356">
        <v>350469.23</v>
      </c>
      <c r="BN373" s="356">
        <v>303227.2</v>
      </c>
      <c r="BO373" s="356">
        <v>0</v>
      </c>
      <c r="BP373" s="356">
        <v>0</v>
      </c>
      <c r="BQ373" s="356">
        <v>0</v>
      </c>
      <c r="BR373" s="356">
        <v>0</v>
      </c>
      <c r="BS373" s="115">
        <v>0</v>
      </c>
      <c r="BT373" s="115"/>
    </row>
    <row r="374" spans="1:72" ht="15.75" customHeight="1">
      <c r="A374" s="127" t="s">
        <v>30</v>
      </c>
      <c r="B374" s="108" t="s">
        <v>2252</v>
      </c>
      <c r="C374" s="460" t="s">
        <v>2249</v>
      </c>
      <c r="D374" s="441">
        <v>2834519</v>
      </c>
      <c r="E374" s="310" t="s">
        <v>18</v>
      </c>
      <c r="F374" s="310" t="s">
        <v>42</v>
      </c>
      <c r="G374" s="310" t="s">
        <v>90</v>
      </c>
      <c r="H374" s="445">
        <f>IFERROR(VLOOKUP(G374,'Cadastro de assessores'!A:B,2,FALSE),"Não Cadastrado")</f>
        <v>12331</v>
      </c>
      <c r="I374" s="445"/>
      <c r="J374" s="26" t="s">
        <v>4046</v>
      </c>
      <c r="K374" s="310" t="s">
        <v>170</v>
      </c>
      <c r="L374" s="405">
        <v>44596</v>
      </c>
      <c r="M374" s="405">
        <v>44614</v>
      </c>
      <c r="N374" s="309"/>
      <c r="O374" s="309" t="s">
        <v>4053</v>
      </c>
      <c r="P374" s="406">
        <v>1.4999999999999999E-2</v>
      </c>
      <c r="Q374" s="439" t="s">
        <v>5159</v>
      </c>
      <c r="R374" s="436"/>
      <c r="S374" s="309" t="str">
        <f t="shared" ref="S374:S379" si="39">IF(BC374&lt;=0,"",IF(BC374&lt;=1000000,"Não Qualificado",IF(AND(BC374&gt;1000000,BC374&lt;=10000000),"Qualificado","Profissional")))</f>
        <v>Qualificado</v>
      </c>
      <c r="T374" s="309" t="s">
        <v>163</v>
      </c>
      <c r="U374" s="309" t="s">
        <v>4100</v>
      </c>
      <c r="V374" s="309" t="s">
        <v>42</v>
      </c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356"/>
      <c r="AL374" s="356"/>
      <c r="AM374" s="356"/>
      <c r="AN374" s="486"/>
      <c r="AO374" s="486"/>
      <c r="AP374" s="356"/>
      <c r="AQ374" s="356"/>
      <c r="AR374" s="356"/>
      <c r="AS374" s="356"/>
      <c r="AT374" s="356"/>
      <c r="AU374" s="356"/>
      <c r="AV374" s="356"/>
      <c r="AW374" s="356"/>
      <c r="AX374" s="356"/>
      <c r="AY374" s="356"/>
      <c r="AZ374" s="356"/>
      <c r="BA374" s="356">
        <v>178148.22</v>
      </c>
      <c r="BB374" s="356">
        <v>184654.33</v>
      </c>
      <c r="BC374" s="356">
        <v>1120443.75</v>
      </c>
      <c r="BD374" s="356">
        <v>148217.62</v>
      </c>
      <c r="BE374" s="356">
        <v>139911.74</v>
      </c>
      <c r="BF374" s="356">
        <v>151115.26999999999</v>
      </c>
      <c r="BG374" s="356">
        <v>164470.1813</v>
      </c>
      <c r="BH374" s="356">
        <v>163933.62</v>
      </c>
      <c r="BI374" s="356">
        <v>114520.74</v>
      </c>
      <c r="BJ374" s="356">
        <v>112332.7</v>
      </c>
      <c r="BK374" s="356">
        <v>96854.51</v>
      </c>
      <c r="BL374" s="356">
        <v>98084.75</v>
      </c>
      <c r="BM374" s="356">
        <v>101552.8</v>
      </c>
      <c r="BN374" s="356">
        <v>2001.54</v>
      </c>
      <c r="BO374" s="356">
        <v>2074.87</v>
      </c>
      <c r="BP374" s="356">
        <v>2097.1</v>
      </c>
      <c r="BQ374" s="356">
        <v>2114.0700000000002</v>
      </c>
      <c r="BR374" s="356">
        <v>1477.3</v>
      </c>
      <c r="BS374" s="115">
        <v>66.14</v>
      </c>
      <c r="BT374" s="115"/>
    </row>
    <row r="375" spans="1:72" ht="15.75" customHeight="1">
      <c r="A375" s="127" t="s">
        <v>30</v>
      </c>
      <c r="B375" s="108">
        <v>7312126650</v>
      </c>
      <c r="C375" s="127" t="s">
        <v>5160</v>
      </c>
      <c r="D375" s="309">
        <v>4854627</v>
      </c>
      <c r="E375" s="309" t="s">
        <v>18</v>
      </c>
      <c r="F375" s="309" t="s">
        <v>42</v>
      </c>
      <c r="G375" s="309" t="s">
        <v>48</v>
      </c>
      <c r="H375" s="309" t="str">
        <f>IFERROR(VLOOKUP(G375,'Cadastro de assessores'!A:B,2,FALSE),"Não Cadastrado")</f>
        <v>18009</v>
      </c>
      <c r="I375" s="309"/>
      <c r="J375" s="26" t="s">
        <v>161</v>
      </c>
      <c r="K375" s="309" t="s">
        <v>4052</v>
      </c>
      <c r="L375" s="405">
        <v>44237</v>
      </c>
      <c r="M375" s="405">
        <v>44237</v>
      </c>
      <c r="N375" s="405">
        <v>44613</v>
      </c>
      <c r="O375" s="309" t="s">
        <v>4053</v>
      </c>
      <c r="P375" s="406">
        <v>1.4999999999999999E-2</v>
      </c>
      <c r="Q375" s="439" t="s">
        <v>5161</v>
      </c>
      <c r="R375" s="436"/>
      <c r="S375" s="309" t="str">
        <f t="shared" si="39"/>
        <v/>
      </c>
      <c r="T375" s="309" t="s">
        <v>163</v>
      </c>
      <c r="U375" s="309" t="s">
        <v>4105</v>
      </c>
      <c r="V375" s="309" t="s">
        <v>230</v>
      </c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356"/>
      <c r="AL375" s="356"/>
      <c r="AM375" s="356">
        <v>192732.9</v>
      </c>
      <c r="AN375" s="356">
        <v>193596.62</v>
      </c>
      <c r="AO375" s="356">
        <v>199152.52</v>
      </c>
      <c r="AP375" s="356">
        <v>200370.03</v>
      </c>
      <c r="AQ375" s="356">
        <v>199537.44</v>
      </c>
      <c r="AR375" s="356">
        <v>204119.34</v>
      </c>
      <c r="AS375" s="356">
        <v>202792.61</v>
      </c>
      <c r="AT375" s="356">
        <v>198775.82</v>
      </c>
      <c r="AU375" s="356">
        <v>197572.66</v>
      </c>
      <c r="AV375" s="356">
        <v>194198.87</v>
      </c>
      <c r="AW375" s="356">
        <v>189054.87</v>
      </c>
      <c r="AX375" s="356">
        <v>188318.29</v>
      </c>
      <c r="AY375" s="356">
        <v>190688.55</v>
      </c>
      <c r="AZ375" s="356">
        <v>196346.64</v>
      </c>
      <c r="BA375" s="356">
        <v>197619.38</v>
      </c>
      <c r="BB375" s="356">
        <v>0</v>
      </c>
      <c r="BC375" s="356"/>
      <c r="BD375" s="356" t="s">
        <v>3167</v>
      </c>
      <c r="BE375" s="356" t="s">
        <v>3167</v>
      </c>
      <c r="BF375" s="356">
        <v>0</v>
      </c>
      <c r="BG375" s="356">
        <v>0</v>
      </c>
      <c r="BH375" s="356">
        <v>0</v>
      </c>
      <c r="BI375" s="356">
        <v>0</v>
      </c>
      <c r="BJ375" s="356">
        <v>0</v>
      </c>
      <c r="BK375" s="356">
        <v>0</v>
      </c>
      <c r="BL375" s="356">
        <v>0</v>
      </c>
      <c r="BM375" s="356">
        <v>0</v>
      </c>
      <c r="BN375" s="356">
        <v>0</v>
      </c>
      <c r="BO375" s="356">
        <v>0</v>
      </c>
      <c r="BP375" s="356">
        <v>0</v>
      </c>
      <c r="BQ375" s="356">
        <v>0</v>
      </c>
      <c r="BR375" s="356">
        <v>0</v>
      </c>
      <c r="BS375" s="115" t="s">
        <v>4057</v>
      </c>
      <c r="BT375" s="115"/>
    </row>
    <row r="376" spans="1:72" ht="15.75" customHeight="1">
      <c r="A376" s="127" t="s">
        <v>30</v>
      </c>
      <c r="B376" s="108" t="s">
        <v>5162</v>
      </c>
      <c r="C376" s="408" t="s">
        <v>5163</v>
      </c>
      <c r="D376" s="316">
        <v>5378763</v>
      </c>
      <c r="E376" s="309" t="s">
        <v>18</v>
      </c>
      <c r="F376" s="309" t="s">
        <v>42</v>
      </c>
      <c r="G376" s="309" t="s">
        <v>48</v>
      </c>
      <c r="H376" s="309" t="str">
        <f>IFERROR(VLOOKUP(G376,'Cadastro de assessores'!A:B,2,FALSE),"Não Cadastrado")</f>
        <v>18009</v>
      </c>
      <c r="I376" s="309"/>
      <c r="J376" s="26" t="s">
        <v>161</v>
      </c>
      <c r="K376" s="309" t="s">
        <v>4052</v>
      </c>
      <c r="L376" s="309" t="s">
        <v>3378</v>
      </c>
      <c r="M376" s="309" t="s">
        <v>3378</v>
      </c>
      <c r="N376" s="405">
        <v>44619</v>
      </c>
      <c r="O376" s="309" t="s">
        <v>4068</v>
      </c>
      <c r="P376" s="406">
        <v>2.5000000000000001E-2</v>
      </c>
      <c r="Q376" s="176"/>
      <c r="R376" s="436"/>
      <c r="S376" s="309" t="str">
        <f t="shared" si="39"/>
        <v>Não Qualificado</v>
      </c>
      <c r="T376" s="309" t="s">
        <v>163</v>
      </c>
      <c r="U376" s="309" t="s">
        <v>4105</v>
      </c>
      <c r="V376" s="309" t="s">
        <v>230</v>
      </c>
      <c r="W376" s="437"/>
      <c r="X376" s="437"/>
      <c r="Y376" s="367"/>
      <c r="Z376" s="367"/>
      <c r="AA376" s="367"/>
      <c r="AB376" s="367"/>
      <c r="AC376" s="367"/>
      <c r="AD376" s="367"/>
      <c r="AE376" s="367"/>
      <c r="AF376" s="367"/>
      <c r="AG376" s="367"/>
      <c r="AH376" s="367"/>
      <c r="AI376" s="367"/>
      <c r="AJ376" s="367"/>
      <c r="AK376" s="356"/>
      <c r="AL376" s="356"/>
      <c r="AM376" s="356"/>
      <c r="AN376" s="356"/>
      <c r="AO376" s="356"/>
      <c r="AP376" s="356"/>
      <c r="AQ376" s="367"/>
      <c r="AR376" s="357"/>
      <c r="AS376" s="356"/>
      <c r="AT376" s="356"/>
      <c r="AU376" s="356"/>
      <c r="AV376" s="356"/>
      <c r="AW376" s="356"/>
      <c r="AX376" s="356"/>
      <c r="AY376" s="356"/>
      <c r="AZ376" s="356"/>
      <c r="BA376" s="356">
        <v>0</v>
      </c>
      <c r="BB376" s="356">
        <v>0</v>
      </c>
      <c r="BC376" s="356">
        <v>321004.03999999998</v>
      </c>
      <c r="BD376" s="356" t="s">
        <v>3167</v>
      </c>
      <c r="BE376" s="356" t="s">
        <v>3167</v>
      </c>
      <c r="BF376" s="356">
        <v>10000</v>
      </c>
      <c r="BG376" s="356">
        <v>0</v>
      </c>
      <c r="BH376" s="356">
        <v>0</v>
      </c>
      <c r="BI376" s="356">
        <v>0</v>
      </c>
      <c r="BJ376" s="356">
        <v>0</v>
      </c>
      <c r="BK376" s="356">
        <v>0</v>
      </c>
      <c r="BL376" s="356">
        <v>0</v>
      </c>
      <c r="BM376" s="356">
        <v>0</v>
      </c>
      <c r="BN376" s="356">
        <v>0</v>
      </c>
      <c r="BO376" s="356">
        <v>0</v>
      </c>
      <c r="BP376" s="356">
        <v>0</v>
      </c>
      <c r="BQ376" s="356">
        <v>0</v>
      </c>
      <c r="BR376" s="356">
        <v>0</v>
      </c>
      <c r="BS376" s="115" t="s">
        <v>4057</v>
      </c>
      <c r="BT376" s="115"/>
    </row>
    <row r="377" spans="1:72" ht="15.75" customHeight="1">
      <c r="A377" s="127" t="s">
        <v>30</v>
      </c>
      <c r="B377" s="108" t="s">
        <v>5164</v>
      </c>
      <c r="C377" s="408" t="s">
        <v>5165</v>
      </c>
      <c r="D377" s="316">
        <v>5947531</v>
      </c>
      <c r="E377" s="310" t="s">
        <v>18</v>
      </c>
      <c r="F377" s="310" t="s">
        <v>42</v>
      </c>
      <c r="G377" s="310" t="s">
        <v>48</v>
      </c>
      <c r="H377" s="310" t="str">
        <f>IFERROR(VLOOKUP(G377,'Cadastro de assessores'!A:B,2,FALSE),"Não Cadastrado")</f>
        <v>18009</v>
      </c>
      <c r="I377" s="310"/>
      <c r="J377" s="26" t="s">
        <v>4046</v>
      </c>
      <c r="K377" s="309" t="s">
        <v>179</v>
      </c>
      <c r="L377" s="309" t="s">
        <v>3378</v>
      </c>
      <c r="M377" s="455" t="s">
        <v>4436</v>
      </c>
      <c r="N377" s="316"/>
      <c r="O377" s="316" t="s">
        <v>4068</v>
      </c>
      <c r="P377" s="406">
        <v>2.5000000000000001E-2</v>
      </c>
      <c r="Q377" s="328"/>
      <c r="R377" s="436"/>
      <c r="S377" s="309" t="str">
        <f t="shared" si="39"/>
        <v/>
      </c>
      <c r="T377" s="309" t="s">
        <v>163</v>
      </c>
      <c r="U377" s="309" t="s">
        <v>4105</v>
      </c>
      <c r="V377" s="309" t="s">
        <v>230</v>
      </c>
      <c r="W377" s="437"/>
      <c r="X377" s="437"/>
      <c r="Y377" s="367"/>
      <c r="Z377" s="367"/>
      <c r="AA377" s="367"/>
      <c r="AB377" s="367"/>
      <c r="AC377" s="367"/>
      <c r="AD377" s="367"/>
      <c r="AE377" s="367"/>
      <c r="AF377" s="367"/>
      <c r="AG377" s="367"/>
      <c r="AH377" s="437"/>
      <c r="AI377" s="356"/>
      <c r="AJ377" s="356"/>
      <c r="AK377" s="356"/>
      <c r="AL377" s="356"/>
      <c r="AM377" s="356"/>
      <c r="AN377" s="356"/>
      <c r="AO377" s="356"/>
      <c r="AP377" s="356"/>
      <c r="AQ377" s="367"/>
      <c r="AR377" s="356"/>
      <c r="AS377" s="367"/>
      <c r="AT377" s="357"/>
      <c r="AU377" s="357"/>
      <c r="AV377" s="356"/>
      <c r="AW377" s="356"/>
      <c r="AX377" s="356"/>
      <c r="AY377" s="356"/>
      <c r="AZ377" s="356"/>
      <c r="BA377" s="356">
        <v>0</v>
      </c>
      <c r="BB377" s="356">
        <v>0</v>
      </c>
      <c r="BC377" s="356"/>
      <c r="BD377" s="356" t="s">
        <v>3167</v>
      </c>
      <c r="BE377" s="356" t="s">
        <v>3167</v>
      </c>
      <c r="BF377" s="356">
        <v>0</v>
      </c>
      <c r="BG377" s="356">
        <v>0</v>
      </c>
      <c r="BH377" s="356">
        <v>0</v>
      </c>
      <c r="BI377" s="356">
        <v>0</v>
      </c>
      <c r="BJ377" s="356">
        <v>0</v>
      </c>
      <c r="BK377" s="356">
        <v>0</v>
      </c>
      <c r="BL377" s="356">
        <v>0</v>
      </c>
      <c r="BM377" s="356">
        <v>0</v>
      </c>
      <c r="BN377" s="356">
        <v>0</v>
      </c>
      <c r="BO377" s="356">
        <v>0</v>
      </c>
      <c r="BP377" s="356">
        <v>0</v>
      </c>
      <c r="BQ377" s="356">
        <v>0</v>
      </c>
      <c r="BR377" s="356">
        <v>0</v>
      </c>
      <c r="BS377" s="115">
        <v>0</v>
      </c>
      <c r="BT377" s="115"/>
    </row>
    <row r="378" spans="1:72" ht="15.75" customHeight="1">
      <c r="A378" s="127" t="s">
        <v>30</v>
      </c>
      <c r="B378" s="108" t="s">
        <v>5166</v>
      </c>
      <c r="C378" s="408" t="s">
        <v>5167</v>
      </c>
      <c r="D378" s="316">
        <v>5655163</v>
      </c>
      <c r="E378" s="309" t="s">
        <v>18</v>
      </c>
      <c r="F378" s="309" t="s">
        <v>42</v>
      </c>
      <c r="G378" s="309" t="s">
        <v>48</v>
      </c>
      <c r="H378" s="309" t="str">
        <f>IFERROR(VLOOKUP(G378,'Cadastro de assessores'!A:B,2,FALSE),"Não Cadastrado")</f>
        <v>18009</v>
      </c>
      <c r="I378" s="309"/>
      <c r="J378" s="26" t="s">
        <v>161</v>
      </c>
      <c r="K378" s="309" t="s">
        <v>4052</v>
      </c>
      <c r="L378" s="405"/>
      <c r="M378" s="405">
        <v>44369</v>
      </c>
      <c r="N378" s="466">
        <v>44545</v>
      </c>
      <c r="O378" s="316" t="s">
        <v>4068</v>
      </c>
      <c r="P378" s="406">
        <v>2.5000000000000001E-2</v>
      </c>
      <c r="Q378" s="459" t="s">
        <v>5168</v>
      </c>
      <c r="R378" s="436"/>
      <c r="S378" s="309" t="str">
        <f t="shared" si="39"/>
        <v>Não Qualificado</v>
      </c>
      <c r="T378" s="309" t="s">
        <v>163</v>
      </c>
      <c r="U378" s="324" t="s">
        <v>5169</v>
      </c>
      <c r="V378" s="309" t="s">
        <v>230</v>
      </c>
      <c r="W378" s="437"/>
      <c r="X378" s="437"/>
      <c r="Y378" s="367"/>
      <c r="Z378" s="367"/>
      <c r="AA378" s="367"/>
      <c r="AB378" s="367"/>
      <c r="AC378" s="367"/>
      <c r="AD378" s="367"/>
      <c r="AE378" s="367"/>
      <c r="AF378" s="367"/>
      <c r="AG378" s="367"/>
      <c r="AH378" s="367"/>
      <c r="AI378" s="437"/>
      <c r="AJ378" s="356"/>
      <c r="AK378" s="356"/>
      <c r="AL378" s="356"/>
      <c r="AM378" s="356"/>
      <c r="AN378" s="356"/>
      <c r="AO378" s="356"/>
      <c r="AP378" s="356"/>
      <c r="AQ378" s="356"/>
      <c r="AR378" s="367"/>
      <c r="AS378" s="356">
        <v>133106.04</v>
      </c>
      <c r="AT378" s="356">
        <v>126045.16</v>
      </c>
      <c r="AU378" s="356">
        <v>123039.47</v>
      </c>
      <c r="AV378" s="356">
        <v>116166.74</v>
      </c>
      <c r="AW378" s="356">
        <v>105240.49</v>
      </c>
      <c r="AX378" s="356">
        <v>104171.26</v>
      </c>
      <c r="AY378" s="356"/>
      <c r="AZ378" s="356"/>
      <c r="BA378" s="356">
        <v>0</v>
      </c>
      <c r="BB378" s="356">
        <v>0</v>
      </c>
      <c r="BC378" s="356">
        <v>148158.71</v>
      </c>
      <c r="BD378" s="356" t="s">
        <v>3167</v>
      </c>
      <c r="BE378" s="356" t="s">
        <v>3167</v>
      </c>
      <c r="BF378" s="356">
        <v>0</v>
      </c>
      <c r="BG378" s="356">
        <v>0</v>
      </c>
      <c r="BH378" s="356">
        <v>0</v>
      </c>
      <c r="BI378" s="356">
        <v>0</v>
      </c>
      <c r="BJ378" s="356">
        <v>0</v>
      </c>
      <c r="BK378" s="356">
        <v>0</v>
      </c>
      <c r="BL378" s="356">
        <v>0</v>
      </c>
      <c r="BM378" s="356">
        <v>0</v>
      </c>
      <c r="BN378" s="356">
        <v>0</v>
      </c>
      <c r="BO378" s="356">
        <v>0</v>
      </c>
      <c r="BP378" s="356">
        <v>0</v>
      </c>
      <c r="BQ378" s="356">
        <v>0</v>
      </c>
      <c r="BR378" s="356">
        <v>0</v>
      </c>
      <c r="BS378" s="115" t="s">
        <v>4057</v>
      </c>
      <c r="BT378" s="115"/>
    </row>
    <row r="379" spans="1:72" ht="15.75" customHeight="1">
      <c r="A379" s="127" t="s">
        <v>30</v>
      </c>
      <c r="B379" s="108" t="s">
        <v>5170</v>
      </c>
      <c r="C379" s="460" t="s">
        <v>5171</v>
      </c>
      <c r="D379" s="445">
        <v>7048589</v>
      </c>
      <c r="E379" s="310" t="s">
        <v>18</v>
      </c>
      <c r="F379" s="310" t="s">
        <v>42</v>
      </c>
      <c r="G379" s="310" t="s">
        <v>308</v>
      </c>
      <c r="H379" s="310" t="str">
        <f>IFERROR(VLOOKUP(G379,'Cadastro de assessores'!A:B,2,FALSE),"Não Cadastrado")</f>
        <v>17831</v>
      </c>
      <c r="I379" s="310"/>
      <c r="J379" s="26" t="s">
        <v>4046</v>
      </c>
      <c r="K379" s="309" t="s">
        <v>170</v>
      </c>
      <c r="L379" s="434">
        <v>44508</v>
      </c>
      <c r="M379" s="434">
        <v>44508</v>
      </c>
      <c r="N379" s="316"/>
      <c r="O379" s="316" t="s">
        <v>4064</v>
      </c>
      <c r="P379" s="406">
        <v>1.2E-2</v>
      </c>
      <c r="Q379" s="176"/>
      <c r="R379" s="436"/>
      <c r="S379" s="309" t="str">
        <f t="shared" si="39"/>
        <v>Não Qualificado</v>
      </c>
      <c r="T379" s="309" t="s">
        <v>163</v>
      </c>
      <c r="U379" s="309" t="s">
        <v>4226</v>
      </c>
      <c r="V379" s="309" t="s">
        <v>42</v>
      </c>
      <c r="W379" s="437"/>
      <c r="X379" s="437"/>
      <c r="Y379" s="367"/>
      <c r="Z379" s="367"/>
      <c r="AA379" s="367"/>
      <c r="AB379" s="367"/>
      <c r="AC379" s="367"/>
      <c r="AD379" s="367"/>
      <c r="AE379" s="367"/>
      <c r="AF379" s="367"/>
      <c r="AG379" s="437"/>
      <c r="AH379" s="437"/>
      <c r="AI379" s="437"/>
      <c r="AJ379" s="356"/>
      <c r="AK379" s="356"/>
      <c r="AL379" s="356"/>
      <c r="AM379" s="356"/>
      <c r="AN379" s="356"/>
      <c r="AO379" s="356"/>
      <c r="AP379" s="356"/>
      <c r="AQ379" s="356"/>
      <c r="AR379" s="356"/>
      <c r="AS379" s="356"/>
      <c r="AT379" s="356"/>
      <c r="AU379" s="356"/>
      <c r="AV379" s="356"/>
      <c r="AW379" s="367"/>
      <c r="AX379" s="357"/>
      <c r="AY379" s="357">
        <v>143656.04999999999</v>
      </c>
      <c r="AZ379" s="356">
        <v>229.69</v>
      </c>
      <c r="BA379" s="356">
        <v>231.16</v>
      </c>
      <c r="BB379" s="356">
        <v>235.96</v>
      </c>
      <c r="BC379" s="356">
        <v>251784.73</v>
      </c>
      <c r="BD379" s="356">
        <v>352.23</v>
      </c>
      <c r="BE379" s="356">
        <v>355.46</v>
      </c>
      <c r="BF379" s="356">
        <v>357.11</v>
      </c>
      <c r="BG379" s="356">
        <v>359.09</v>
      </c>
      <c r="BH379" s="356">
        <v>360.63</v>
      </c>
      <c r="BI379" s="356">
        <v>362.5</v>
      </c>
      <c r="BJ379" s="356">
        <v>365.06</v>
      </c>
      <c r="BK379" s="356">
        <v>366.81</v>
      </c>
      <c r="BL379" s="356">
        <v>369.04</v>
      </c>
      <c r="BM379" s="356">
        <v>370.74</v>
      </c>
      <c r="BN379" s="356">
        <v>371.45</v>
      </c>
      <c r="BO379" s="356">
        <v>371.45</v>
      </c>
      <c r="BP379" s="356">
        <v>371.45</v>
      </c>
      <c r="BQ379" s="356">
        <v>371.45</v>
      </c>
      <c r="BR379" s="356">
        <v>371.45</v>
      </c>
      <c r="BS379" s="115">
        <v>0</v>
      </c>
      <c r="BT379" s="115"/>
    </row>
    <row r="380" spans="1:72" ht="15.75" customHeight="1">
      <c r="A380" s="127" t="s">
        <v>30</v>
      </c>
      <c r="B380" s="108" t="s">
        <v>5172</v>
      </c>
      <c r="C380" s="460" t="s">
        <v>5173</v>
      </c>
      <c r="D380" s="310">
        <v>3502759</v>
      </c>
      <c r="E380" s="310" t="s">
        <v>18</v>
      </c>
      <c r="F380" s="310" t="s">
        <v>42</v>
      </c>
      <c r="G380" s="310" t="s">
        <v>90</v>
      </c>
      <c r="H380" s="310"/>
      <c r="I380" s="310"/>
      <c r="J380" s="26" t="s">
        <v>4046</v>
      </c>
      <c r="K380" s="309"/>
      <c r="L380" s="435"/>
      <c r="M380" s="310"/>
      <c r="N380" s="316"/>
      <c r="O380" s="316" t="s">
        <v>4053</v>
      </c>
      <c r="P380" s="406">
        <v>1.4999999999999999E-2</v>
      </c>
      <c r="Q380" s="176"/>
      <c r="R380" s="436"/>
      <c r="S380" s="309"/>
      <c r="T380" s="309"/>
      <c r="U380" s="316"/>
      <c r="V380" s="309" t="s">
        <v>42</v>
      </c>
      <c r="W380" s="437"/>
      <c r="X380" s="437"/>
      <c r="Y380" s="367"/>
      <c r="Z380" s="367"/>
      <c r="AA380" s="367"/>
      <c r="AB380" s="367"/>
      <c r="AC380" s="367"/>
      <c r="AD380" s="367"/>
      <c r="AE380" s="367"/>
      <c r="AF380" s="367"/>
      <c r="AG380" s="437"/>
      <c r="AH380" s="437"/>
      <c r="AI380" s="437"/>
      <c r="AJ380" s="356"/>
      <c r="AK380" s="356"/>
      <c r="AL380" s="356"/>
      <c r="AM380" s="356"/>
      <c r="AN380" s="356"/>
      <c r="AO380" s="356"/>
      <c r="AP380" s="356"/>
      <c r="AQ380" s="356"/>
      <c r="AR380" s="356"/>
      <c r="AS380" s="356"/>
      <c r="AT380" s="356"/>
      <c r="AU380" s="356"/>
      <c r="AV380" s="356"/>
      <c r="AW380" s="367"/>
      <c r="AX380" s="357"/>
      <c r="AY380" s="357"/>
      <c r="AZ380" s="356"/>
      <c r="BA380" s="356"/>
      <c r="BB380" s="356"/>
      <c r="BC380" s="356"/>
      <c r="BD380" s="356"/>
      <c r="BE380" s="356"/>
      <c r="BF380" s="356"/>
      <c r="BG380" s="356"/>
      <c r="BH380" s="356"/>
      <c r="BI380" s="356"/>
      <c r="BJ380" s="356"/>
      <c r="BK380" s="356"/>
      <c r="BL380" s="356">
        <v>190952.18</v>
      </c>
      <c r="BM380" s="356">
        <v>188025.53</v>
      </c>
      <c r="BN380" s="356">
        <v>0</v>
      </c>
      <c r="BO380" s="356">
        <v>0</v>
      </c>
      <c r="BP380" s="356">
        <v>0</v>
      </c>
      <c r="BQ380" s="356">
        <v>0</v>
      </c>
      <c r="BR380" s="356">
        <v>0</v>
      </c>
      <c r="BS380" s="115" t="s">
        <v>4057</v>
      </c>
      <c r="BT380" s="115"/>
    </row>
    <row r="381" spans="1:72" ht="15.75" customHeight="1">
      <c r="A381" s="127" t="s">
        <v>30</v>
      </c>
      <c r="B381" s="108" t="s">
        <v>5174</v>
      </c>
      <c r="C381" s="460" t="s">
        <v>5175</v>
      </c>
      <c r="D381" s="310">
        <v>9281869</v>
      </c>
      <c r="E381" s="310" t="s">
        <v>18</v>
      </c>
      <c r="F381" s="310" t="s">
        <v>19</v>
      </c>
      <c r="G381" s="310" t="s">
        <v>5176</v>
      </c>
      <c r="H381" s="310">
        <f>IFERROR(VLOOKUP(G381,'Cadastro de assessores'!A:B,2,FALSE),"Não Cadastrado")</f>
        <v>12360</v>
      </c>
      <c r="I381" s="310"/>
      <c r="J381" s="26" t="s">
        <v>161</v>
      </c>
      <c r="K381" s="309"/>
      <c r="L381" s="435">
        <v>44831</v>
      </c>
      <c r="M381" s="435">
        <v>44831</v>
      </c>
      <c r="N381" s="316"/>
      <c r="O381" s="316" t="s">
        <v>4068</v>
      </c>
      <c r="P381" s="406">
        <v>2.5000000000000001E-2</v>
      </c>
      <c r="Q381" s="176" t="s">
        <v>5177</v>
      </c>
      <c r="R381" s="436"/>
      <c r="S381" s="309"/>
      <c r="T381" s="309"/>
      <c r="U381" s="316"/>
      <c r="V381" s="309" t="s">
        <v>42</v>
      </c>
      <c r="W381" s="437"/>
      <c r="X381" s="437"/>
      <c r="Y381" s="367"/>
      <c r="Z381" s="367"/>
      <c r="AA381" s="367"/>
      <c r="AB381" s="367"/>
      <c r="AC381" s="367"/>
      <c r="AD381" s="367"/>
      <c r="AE381" s="367"/>
      <c r="AF381" s="367"/>
      <c r="AG381" s="437"/>
      <c r="AH381" s="437"/>
      <c r="AI381" s="437"/>
      <c r="AJ381" s="356"/>
      <c r="AK381" s="356"/>
      <c r="AL381" s="356"/>
      <c r="AM381" s="356"/>
      <c r="AN381" s="356"/>
      <c r="AO381" s="356"/>
      <c r="AP381" s="356"/>
      <c r="AQ381" s="356"/>
      <c r="AR381" s="356"/>
      <c r="AS381" s="356"/>
      <c r="AT381" s="356"/>
      <c r="AU381" s="356"/>
      <c r="AV381" s="356"/>
      <c r="AW381" s="367"/>
      <c r="AX381" s="357"/>
      <c r="AY381" s="357"/>
      <c r="AZ381" s="356"/>
      <c r="BA381" s="356"/>
      <c r="BB381" s="356"/>
      <c r="BC381" s="356"/>
      <c r="BD381" s="356"/>
      <c r="BE381" s="356"/>
      <c r="BF381" s="356"/>
      <c r="BG381" s="356"/>
      <c r="BH381" s="356">
        <v>99669.71</v>
      </c>
      <c r="BI381" s="356">
        <v>96983.41</v>
      </c>
      <c r="BJ381" s="356">
        <v>0</v>
      </c>
      <c r="BK381" s="356">
        <v>0</v>
      </c>
      <c r="BL381" s="356">
        <v>0</v>
      </c>
      <c r="BM381" s="356">
        <v>0</v>
      </c>
      <c r="BN381" s="356">
        <v>0</v>
      </c>
      <c r="BO381" s="356">
        <v>0</v>
      </c>
      <c r="BP381" s="356">
        <v>0</v>
      </c>
      <c r="BQ381" s="356">
        <v>0</v>
      </c>
      <c r="BR381" s="356">
        <v>0</v>
      </c>
      <c r="BS381" s="115" t="s">
        <v>4057</v>
      </c>
      <c r="BT381" s="115"/>
    </row>
    <row r="382" spans="1:72" ht="15.75" customHeight="1">
      <c r="A382" s="127" t="s">
        <v>30</v>
      </c>
      <c r="B382" s="108" t="s">
        <v>2278</v>
      </c>
      <c r="C382" s="460" t="s">
        <v>2276</v>
      </c>
      <c r="D382" s="310">
        <v>4006849</v>
      </c>
      <c r="E382" s="310" t="s">
        <v>18</v>
      </c>
      <c r="F382" s="310" t="s">
        <v>42</v>
      </c>
      <c r="G382" s="310" t="s">
        <v>48</v>
      </c>
      <c r="H382" s="310" t="str">
        <f>IFERROR(VLOOKUP(G382,'Cadastro de assessores'!A:B,2,FALSE),"Não Cadastrado")</f>
        <v>18009</v>
      </c>
      <c r="I382" s="310"/>
      <c r="J382" s="26" t="s">
        <v>4046</v>
      </c>
      <c r="K382" s="309" t="s">
        <v>170</v>
      </c>
      <c r="L382" s="435">
        <v>44517</v>
      </c>
      <c r="M382" s="435">
        <v>44517</v>
      </c>
      <c r="N382" s="316"/>
      <c r="O382" s="316" t="s">
        <v>4053</v>
      </c>
      <c r="P382" s="406">
        <v>1.4999999999999999E-2</v>
      </c>
      <c r="Q382" s="176" t="s">
        <v>4335</v>
      </c>
      <c r="R382" s="436"/>
      <c r="S382" s="309" t="str">
        <f t="shared" ref="S382:S385" si="40">IF(BC382&lt;=0,"",IF(BC382&lt;=1000000,"Não Qualificado",IF(AND(BC382&gt;1000000,BC382&lt;=10000000),"Qualificado","Profissional")))</f>
        <v>Não Qualificado</v>
      </c>
      <c r="T382" s="309" t="s">
        <v>163</v>
      </c>
      <c r="U382" s="316" t="s">
        <v>4336</v>
      </c>
      <c r="V382" s="309" t="s">
        <v>42</v>
      </c>
      <c r="W382" s="437"/>
      <c r="X382" s="437"/>
      <c r="Y382" s="367"/>
      <c r="Z382" s="367"/>
      <c r="AA382" s="367"/>
      <c r="AB382" s="367"/>
      <c r="AC382" s="367"/>
      <c r="AD382" s="367"/>
      <c r="AE382" s="367"/>
      <c r="AF382" s="367"/>
      <c r="AG382" s="437"/>
      <c r="AH382" s="437"/>
      <c r="AI382" s="437"/>
      <c r="AJ382" s="356"/>
      <c r="AK382" s="356"/>
      <c r="AL382" s="356"/>
      <c r="AM382" s="356"/>
      <c r="AN382" s="356"/>
      <c r="AO382" s="356"/>
      <c r="AP382" s="356"/>
      <c r="AQ382" s="356"/>
      <c r="AR382" s="356"/>
      <c r="AS382" s="356"/>
      <c r="AT382" s="356"/>
      <c r="AU382" s="356"/>
      <c r="AV382" s="356"/>
      <c r="AW382" s="367"/>
      <c r="AX382" s="357"/>
      <c r="AY382" s="357">
        <v>1154690.82</v>
      </c>
      <c r="AZ382" s="356">
        <v>1185044.8999999999</v>
      </c>
      <c r="BA382" s="356">
        <v>1192460.3500000001</v>
      </c>
      <c r="BB382" s="356">
        <v>1232692.22</v>
      </c>
      <c r="BC382" s="356">
        <v>210796.51</v>
      </c>
      <c r="BD382" s="356">
        <v>1220416.3700000001</v>
      </c>
      <c r="BE382" s="356">
        <v>1218127.27</v>
      </c>
      <c r="BF382" s="356">
        <v>1237671.2</v>
      </c>
      <c r="BG382" s="356">
        <v>1244901.25</v>
      </c>
      <c r="BH382" s="356">
        <v>1248058.23</v>
      </c>
      <c r="BI382" s="356">
        <v>1284223.81</v>
      </c>
      <c r="BJ382" s="356">
        <v>1285944.77</v>
      </c>
      <c r="BK382" s="356">
        <v>1294417.73</v>
      </c>
      <c r="BL382" s="356">
        <v>1303546.17</v>
      </c>
      <c r="BM382" s="356">
        <v>1311574.18</v>
      </c>
      <c r="BN382" s="356">
        <v>1326126.3899999999</v>
      </c>
      <c r="BO382" s="356">
        <v>0</v>
      </c>
      <c r="BP382" s="356">
        <v>0</v>
      </c>
      <c r="BQ382" s="356">
        <v>0</v>
      </c>
      <c r="BR382" s="356">
        <v>0</v>
      </c>
      <c r="BS382" s="115" t="s">
        <v>4057</v>
      </c>
      <c r="BT382" s="115"/>
    </row>
    <row r="383" spans="1:72" ht="15.75" customHeight="1">
      <c r="A383" s="127" t="s">
        <v>30</v>
      </c>
      <c r="B383" s="108" t="s">
        <v>5178</v>
      </c>
      <c r="C383" s="127" t="s">
        <v>5179</v>
      </c>
      <c r="D383" s="309">
        <v>4017894</v>
      </c>
      <c r="E383" s="309" t="s">
        <v>18</v>
      </c>
      <c r="F383" s="309" t="s">
        <v>32</v>
      </c>
      <c r="G383" s="309" t="s">
        <v>4559</v>
      </c>
      <c r="H383" s="309" t="str">
        <f>IFERROR(VLOOKUP(G383,'Cadastro de assessores'!A:B,2,FALSE),"Não Cadastrado")</f>
        <v>12846</v>
      </c>
      <c r="I383" s="309"/>
      <c r="J383" s="26" t="s">
        <v>161</v>
      </c>
      <c r="K383" s="309" t="s">
        <v>4052</v>
      </c>
      <c r="L383" s="405"/>
      <c r="M383" s="405">
        <v>44291</v>
      </c>
      <c r="N383" s="405">
        <v>44378</v>
      </c>
      <c r="O383" s="309" t="s">
        <v>4068</v>
      </c>
      <c r="P383" s="406">
        <v>0.01</v>
      </c>
      <c r="Q383" s="439" t="s">
        <v>4560</v>
      </c>
      <c r="R383" s="436"/>
      <c r="S383" s="309" t="str">
        <f t="shared" si="40"/>
        <v>Não Qualificado</v>
      </c>
      <c r="T383" s="309" t="s">
        <v>163</v>
      </c>
      <c r="U383" s="309" t="s">
        <v>4226</v>
      </c>
      <c r="V383" s="309" t="s">
        <v>42</v>
      </c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356"/>
      <c r="AL383" s="356"/>
      <c r="AM383" s="356"/>
      <c r="AN383" s="356"/>
      <c r="AO383" s="356"/>
      <c r="AP383" s="356">
        <v>1281133.42</v>
      </c>
      <c r="AQ383" s="356">
        <v>1293411.05</v>
      </c>
      <c r="AR383" s="356">
        <v>1311526.19</v>
      </c>
      <c r="AS383" s="356">
        <v>1322381.07</v>
      </c>
      <c r="AT383" s="356"/>
      <c r="AU383" s="356"/>
      <c r="AV383" s="356"/>
      <c r="AW383" s="356"/>
      <c r="AX383" s="356"/>
      <c r="AY383" s="356"/>
      <c r="AZ383" s="356"/>
      <c r="BA383" s="356">
        <v>0</v>
      </c>
      <c r="BB383" s="356">
        <v>0</v>
      </c>
      <c r="BC383" s="356">
        <v>233620.35</v>
      </c>
      <c r="BD383" s="356" t="s">
        <v>3167</v>
      </c>
      <c r="BE383" s="356" t="s">
        <v>3167</v>
      </c>
      <c r="BF383" s="356">
        <v>0</v>
      </c>
      <c r="BG383" s="356">
        <v>0</v>
      </c>
      <c r="BH383" s="356">
        <v>0</v>
      </c>
      <c r="BI383" s="356">
        <v>0</v>
      </c>
      <c r="BJ383" s="356">
        <v>0</v>
      </c>
      <c r="BK383" s="356">
        <v>0</v>
      </c>
      <c r="BL383" s="356">
        <v>0</v>
      </c>
      <c r="BM383" s="356">
        <v>0</v>
      </c>
      <c r="BN383" s="356">
        <v>0</v>
      </c>
      <c r="BO383" s="356">
        <v>0</v>
      </c>
      <c r="BP383" s="356">
        <v>0</v>
      </c>
      <c r="BQ383" s="356">
        <v>0</v>
      </c>
      <c r="BR383" s="356">
        <v>0</v>
      </c>
      <c r="BS383" s="115" t="s">
        <v>4057</v>
      </c>
      <c r="BT383" s="115"/>
    </row>
    <row r="384" spans="1:72" ht="15.75" customHeight="1">
      <c r="A384" s="127" t="s">
        <v>30</v>
      </c>
      <c r="B384" s="108" t="s">
        <v>3313</v>
      </c>
      <c r="C384" s="127" t="s">
        <v>5180</v>
      </c>
      <c r="D384" s="309">
        <v>2172838</v>
      </c>
      <c r="E384" s="309" t="s">
        <v>18</v>
      </c>
      <c r="F384" s="309" t="s">
        <v>32</v>
      </c>
      <c r="G384" s="309" t="s">
        <v>3306</v>
      </c>
      <c r="H384" s="309" t="str">
        <f>IFERROR(VLOOKUP(G384,'Cadastro de assessores'!A:B,2,FALSE),"Não Cadastrado")</f>
        <v>18236</v>
      </c>
      <c r="I384" s="309"/>
      <c r="J384" s="26" t="s">
        <v>161</v>
      </c>
      <c r="K384" s="309" t="s">
        <v>4052</v>
      </c>
      <c r="L384" s="405"/>
      <c r="M384" s="405">
        <v>43671</v>
      </c>
      <c r="N384" s="309" t="s">
        <v>4150</v>
      </c>
      <c r="O384" s="309" t="s">
        <v>4068</v>
      </c>
      <c r="P384" s="406">
        <v>1E-4</v>
      </c>
      <c r="Q384" s="176" t="s">
        <v>4151</v>
      </c>
      <c r="R384" s="436"/>
      <c r="S384" s="309" t="str">
        <f t="shared" si="40"/>
        <v>Não Qualificado</v>
      </c>
      <c r="T384" s="309" t="s">
        <v>207</v>
      </c>
      <c r="U384" s="309" t="s">
        <v>4070</v>
      </c>
      <c r="V384" s="309" t="s">
        <v>32</v>
      </c>
      <c r="W384" s="437" t="s">
        <v>5181</v>
      </c>
      <c r="X384" s="437"/>
      <c r="Y384" s="437" t="s">
        <v>5182</v>
      </c>
      <c r="Z384" s="437" t="s">
        <v>4056</v>
      </c>
      <c r="AA384" s="437" t="s">
        <v>4056</v>
      </c>
      <c r="AB384" s="437" t="s">
        <v>4056</v>
      </c>
      <c r="AC384" s="437" t="s">
        <v>4056</v>
      </c>
      <c r="AD384" s="437" t="s">
        <v>4056</v>
      </c>
      <c r="AE384" s="437" t="s">
        <v>4056</v>
      </c>
      <c r="AF384" s="437" t="s">
        <v>4056</v>
      </c>
      <c r="AG384" s="437" t="s">
        <v>4056</v>
      </c>
      <c r="AH384" s="437"/>
      <c r="AI384" s="437" t="s">
        <v>4056</v>
      </c>
      <c r="AJ384" s="437"/>
      <c r="AK384" s="356"/>
      <c r="AL384" s="356"/>
      <c r="AM384" s="356" t="s">
        <v>3378</v>
      </c>
      <c r="AN384" s="356" t="s">
        <v>3378</v>
      </c>
      <c r="AO384" s="356"/>
      <c r="AP384" s="356"/>
      <c r="AQ384" s="356"/>
      <c r="AR384" s="356"/>
      <c r="AS384" s="356"/>
      <c r="AT384" s="356"/>
      <c r="AU384" s="356"/>
      <c r="AV384" s="356"/>
      <c r="AW384" s="356"/>
      <c r="AX384" s="356"/>
      <c r="AY384" s="356"/>
      <c r="AZ384" s="356"/>
      <c r="BA384" s="356">
        <v>0</v>
      </c>
      <c r="BB384" s="356">
        <v>0</v>
      </c>
      <c r="BC384" s="356">
        <v>700251.99</v>
      </c>
      <c r="BD384" s="356" t="s">
        <v>3167</v>
      </c>
      <c r="BE384" s="356" t="s">
        <v>3167</v>
      </c>
      <c r="BF384" s="356">
        <v>0</v>
      </c>
      <c r="BG384" s="356">
        <v>0</v>
      </c>
      <c r="BH384" s="356">
        <v>0</v>
      </c>
      <c r="BI384" s="356">
        <v>0</v>
      </c>
      <c r="BJ384" s="356">
        <v>0</v>
      </c>
      <c r="BK384" s="356">
        <v>0</v>
      </c>
      <c r="BL384" s="356">
        <v>0</v>
      </c>
      <c r="BM384" s="356">
        <v>0</v>
      </c>
      <c r="BN384" s="356">
        <v>0</v>
      </c>
      <c r="BO384" s="356">
        <v>0</v>
      </c>
      <c r="BP384" s="356">
        <v>0</v>
      </c>
      <c r="BQ384" s="356">
        <v>0</v>
      </c>
      <c r="BR384" s="356">
        <v>0</v>
      </c>
      <c r="BS384" s="115" t="s">
        <v>4057</v>
      </c>
      <c r="BT384" s="115"/>
    </row>
    <row r="385" spans="1:72" ht="15.75" customHeight="1">
      <c r="A385" s="127" t="s">
        <v>30</v>
      </c>
      <c r="B385" s="108" t="s">
        <v>5183</v>
      </c>
      <c r="C385" s="127" t="s">
        <v>5184</v>
      </c>
      <c r="D385" s="309">
        <v>6683617</v>
      </c>
      <c r="E385" s="309" t="s">
        <v>18</v>
      </c>
      <c r="F385" s="309" t="s">
        <v>42</v>
      </c>
      <c r="G385" s="309" t="s">
        <v>48</v>
      </c>
      <c r="H385" s="309" t="str">
        <f>IFERROR(VLOOKUP(G385,'Cadastro de assessores'!A:B,2,FALSE),"Não Cadastrado")</f>
        <v>18009</v>
      </c>
      <c r="I385" s="309"/>
      <c r="J385" s="26" t="s">
        <v>161</v>
      </c>
      <c r="K385" s="309" t="s">
        <v>4052</v>
      </c>
      <c r="L385" s="405"/>
      <c r="M385" s="405">
        <v>44463</v>
      </c>
      <c r="N385" s="405">
        <v>44678</v>
      </c>
      <c r="O385" s="309" t="s">
        <v>4278</v>
      </c>
      <c r="P385" s="406">
        <v>0.02</v>
      </c>
      <c r="Q385" s="176" t="s">
        <v>5185</v>
      </c>
      <c r="R385" s="436"/>
      <c r="S385" s="309" t="str">
        <f t="shared" si="40"/>
        <v>Não Qualificado</v>
      </c>
      <c r="T385" s="309" t="s">
        <v>163</v>
      </c>
      <c r="U385" s="316" t="s">
        <v>5186</v>
      </c>
      <c r="V385" s="309" t="s">
        <v>4143</v>
      </c>
      <c r="W385" s="437"/>
      <c r="X385" s="367"/>
      <c r="Y385" s="367"/>
      <c r="Z385" s="367"/>
      <c r="AA385" s="367"/>
      <c r="AB385" s="367"/>
      <c r="AC385" s="367"/>
      <c r="AD385" s="367"/>
      <c r="AE385" s="367"/>
      <c r="AF385" s="367"/>
      <c r="AG385" s="437"/>
      <c r="AH385" s="437"/>
      <c r="AI385" s="437"/>
      <c r="AJ385" s="356"/>
      <c r="AK385" s="356"/>
      <c r="AL385" s="356"/>
      <c r="AM385" s="356"/>
      <c r="AN385" s="356"/>
      <c r="AO385" s="356"/>
      <c r="AP385" s="356"/>
      <c r="AQ385" s="356"/>
      <c r="AR385" s="356"/>
      <c r="AS385" s="356"/>
      <c r="AT385" s="356"/>
      <c r="AU385" s="367"/>
      <c r="AV385" s="356"/>
      <c r="AW385" s="356">
        <v>50414.87</v>
      </c>
      <c r="AX385" s="356">
        <v>45721.57</v>
      </c>
      <c r="AY385" s="356">
        <v>46351.95</v>
      </c>
      <c r="AZ385" s="356">
        <v>48129.78</v>
      </c>
      <c r="BA385" s="356">
        <v>49538.29</v>
      </c>
      <c r="BB385" s="356">
        <v>51830.18</v>
      </c>
      <c r="BC385" s="356">
        <v>169257.75</v>
      </c>
      <c r="BD385" s="356" t="s">
        <v>3167</v>
      </c>
      <c r="BE385" s="356" t="s">
        <v>3167</v>
      </c>
      <c r="BF385" s="356">
        <v>0</v>
      </c>
      <c r="BG385" s="356">
        <v>0</v>
      </c>
      <c r="BH385" s="356">
        <v>0</v>
      </c>
      <c r="BI385" s="356">
        <v>0</v>
      </c>
      <c r="BJ385" s="356">
        <v>0</v>
      </c>
      <c r="BK385" s="356">
        <v>0</v>
      </c>
      <c r="BL385" s="356">
        <v>0</v>
      </c>
      <c r="BM385" s="356">
        <v>0</v>
      </c>
      <c r="BN385" s="356">
        <v>0</v>
      </c>
      <c r="BO385" s="356">
        <v>0</v>
      </c>
      <c r="BP385" s="356">
        <v>0</v>
      </c>
      <c r="BQ385" s="356">
        <v>0</v>
      </c>
      <c r="BR385" s="356">
        <v>0</v>
      </c>
      <c r="BS385" s="115" t="s">
        <v>4057</v>
      </c>
      <c r="BT385" s="115"/>
    </row>
    <row r="386" spans="1:72" ht="15.75" customHeight="1">
      <c r="A386" s="127" t="s">
        <v>30</v>
      </c>
      <c r="B386" s="108" t="s">
        <v>2300</v>
      </c>
      <c r="C386" s="127" t="s">
        <v>5187</v>
      </c>
      <c r="D386" s="309">
        <v>2587496</v>
      </c>
      <c r="E386" s="309" t="s">
        <v>18</v>
      </c>
      <c r="F386" s="309" t="s">
        <v>42</v>
      </c>
      <c r="G386" s="309" t="s">
        <v>308</v>
      </c>
      <c r="H386" s="309"/>
      <c r="I386" s="309"/>
      <c r="J386" s="26" t="s">
        <v>161</v>
      </c>
      <c r="K386" s="309"/>
      <c r="L386" s="405"/>
      <c r="M386" s="405">
        <v>44861</v>
      </c>
      <c r="N386" s="405"/>
      <c r="O386" s="309" t="s">
        <v>5188</v>
      </c>
      <c r="P386" s="406">
        <v>0.01</v>
      </c>
      <c r="Q386" s="439"/>
      <c r="R386" s="436"/>
      <c r="S386" s="309"/>
      <c r="T386" s="309"/>
      <c r="U386" s="316"/>
      <c r="V386" s="309" t="s">
        <v>42</v>
      </c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356"/>
      <c r="AL386" s="356"/>
      <c r="AM386" s="356"/>
      <c r="AN386" s="356"/>
      <c r="AO386" s="356"/>
      <c r="AP386" s="356"/>
      <c r="AQ386" s="356"/>
      <c r="AR386" s="356"/>
      <c r="AS386" s="356"/>
      <c r="AT386" s="356"/>
      <c r="AU386" s="356"/>
      <c r="AV386" s="356"/>
      <c r="AW386" s="356"/>
      <c r="AX386" s="356"/>
      <c r="AY386" s="356"/>
      <c r="AZ386" s="356"/>
      <c r="BA386" s="356"/>
      <c r="BB386" s="356"/>
      <c r="BC386" s="356"/>
      <c r="BD386" s="356"/>
      <c r="BE386" s="356"/>
      <c r="BF386" s="356"/>
      <c r="BG386" s="356"/>
      <c r="BH386" s="356"/>
      <c r="BI386" s="356">
        <v>200988.51</v>
      </c>
      <c r="BJ386" s="356">
        <v>202983.16</v>
      </c>
      <c r="BK386" s="356">
        <v>204762.79</v>
      </c>
      <c r="BL386" s="356">
        <v>207000.32000000001</v>
      </c>
      <c r="BM386" s="356">
        <v>208764.45</v>
      </c>
      <c r="BN386" s="356">
        <v>211245.87</v>
      </c>
      <c r="BO386" s="356">
        <v>1009.34</v>
      </c>
      <c r="BP386" s="356">
        <v>1068.81</v>
      </c>
      <c r="BQ386" s="356">
        <v>1053.55</v>
      </c>
      <c r="BR386" s="356">
        <v>1073.18</v>
      </c>
      <c r="BS386" s="115" t="s">
        <v>4057</v>
      </c>
      <c r="BT386" s="115"/>
    </row>
    <row r="387" spans="1:72" ht="15.75" customHeight="1">
      <c r="A387" s="127" t="s">
        <v>30</v>
      </c>
      <c r="B387" s="108" t="s">
        <v>5189</v>
      </c>
      <c r="C387" s="127" t="s">
        <v>5190</v>
      </c>
      <c r="D387" s="309">
        <v>4742129</v>
      </c>
      <c r="E387" s="309" t="s">
        <v>18</v>
      </c>
      <c r="F387" s="309" t="s">
        <v>2248</v>
      </c>
      <c r="G387" s="309" t="s">
        <v>48</v>
      </c>
      <c r="H387" s="309" t="str">
        <f>IFERROR(VLOOKUP(G387,'Cadastro de assessores'!A:B,2,FALSE),"Não Cadastrado")</f>
        <v>18009</v>
      </c>
      <c r="I387" s="309"/>
      <c r="J387" s="26" t="s">
        <v>161</v>
      </c>
      <c r="K387" s="309" t="s">
        <v>4052</v>
      </c>
      <c r="L387" s="405"/>
      <c r="M387" s="405">
        <v>44207</v>
      </c>
      <c r="N387" s="405">
        <v>44648</v>
      </c>
      <c r="O387" s="309" t="s">
        <v>4269</v>
      </c>
      <c r="P387" s="406">
        <v>0.02</v>
      </c>
      <c r="Q387" s="439" t="s">
        <v>5191</v>
      </c>
      <c r="R387" s="436"/>
      <c r="S387" s="309" t="str">
        <f t="shared" ref="S387:S397" si="41">IF(BC387&lt;=0,"",IF(BC387&lt;=1000000,"Não Qualificado",IF(AND(BC387&gt;1000000,BC387&lt;=10000000),"Qualificado","Profissional")))</f>
        <v/>
      </c>
      <c r="T387" s="309" t="s">
        <v>163</v>
      </c>
      <c r="U387" s="316" t="s">
        <v>4105</v>
      </c>
      <c r="V387" s="309" t="s">
        <v>230</v>
      </c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356"/>
      <c r="AL387" s="356">
        <v>224570.39</v>
      </c>
      <c r="AM387" s="356">
        <v>336721.76</v>
      </c>
      <c r="AN387" s="356">
        <v>337117.81</v>
      </c>
      <c r="AO387" s="356">
        <v>352032.43</v>
      </c>
      <c r="AP387" s="356">
        <v>439774.48</v>
      </c>
      <c r="AQ387" s="356">
        <v>436896.14</v>
      </c>
      <c r="AR387" s="356">
        <v>548573.53</v>
      </c>
      <c r="AS387" s="356">
        <v>685024.87</v>
      </c>
      <c r="AT387" s="356">
        <v>738293.69</v>
      </c>
      <c r="AU387" s="356">
        <v>726507.76</v>
      </c>
      <c r="AV387" s="356">
        <v>701854.81</v>
      </c>
      <c r="AW387" s="356">
        <v>656127.12</v>
      </c>
      <c r="AX387" s="356">
        <v>652318.31000000006</v>
      </c>
      <c r="AY387" s="356">
        <v>663629.19999999995</v>
      </c>
      <c r="AZ387" s="356">
        <v>690477.12</v>
      </c>
      <c r="BA387" s="356">
        <v>697547.68</v>
      </c>
      <c r="BB387" s="356">
        <v>115.53</v>
      </c>
      <c r="BC387" s="356"/>
      <c r="BD387" s="356" t="s">
        <v>3167</v>
      </c>
      <c r="BE387" s="356" t="s">
        <v>3167</v>
      </c>
      <c r="BF387" s="356">
        <v>0</v>
      </c>
      <c r="BG387" s="356">
        <v>0</v>
      </c>
      <c r="BH387" s="356">
        <v>0</v>
      </c>
      <c r="BI387" s="356">
        <v>0</v>
      </c>
      <c r="BJ387" s="356">
        <v>0</v>
      </c>
      <c r="BK387" s="356">
        <v>0</v>
      </c>
      <c r="BL387" s="356">
        <v>0</v>
      </c>
      <c r="BM387" s="356">
        <v>0</v>
      </c>
      <c r="BN387" s="356">
        <v>0</v>
      </c>
      <c r="BO387" s="356">
        <v>0</v>
      </c>
      <c r="BP387" s="356">
        <v>0</v>
      </c>
      <c r="BQ387" s="356">
        <v>0</v>
      </c>
      <c r="BR387" s="356">
        <v>0</v>
      </c>
      <c r="BS387" s="115" t="s">
        <v>4057</v>
      </c>
      <c r="BT387" s="115"/>
    </row>
    <row r="388" spans="1:72" ht="15.75" customHeight="1">
      <c r="A388" s="127" t="s">
        <v>30</v>
      </c>
      <c r="B388" s="108" t="s">
        <v>5189</v>
      </c>
      <c r="C388" s="127" t="s">
        <v>5190</v>
      </c>
      <c r="D388" s="309">
        <v>4782053</v>
      </c>
      <c r="E388" s="309" t="s">
        <v>18</v>
      </c>
      <c r="F388" s="309" t="s">
        <v>2248</v>
      </c>
      <c r="G388" s="309" t="s">
        <v>48</v>
      </c>
      <c r="H388" s="309" t="str">
        <f>IFERROR(VLOOKUP(G388,'Cadastro de assessores'!A:B,2,FALSE),"Não Cadastrado")</f>
        <v>18009</v>
      </c>
      <c r="I388" s="309"/>
      <c r="J388" s="26" t="s">
        <v>161</v>
      </c>
      <c r="K388" s="309" t="s">
        <v>4052</v>
      </c>
      <c r="L388" s="405"/>
      <c r="M388" s="405">
        <v>44216</v>
      </c>
      <c r="N388" s="405">
        <v>44648</v>
      </c>
      <c r="O388" s="309" t="s">
        <v>4101</v>
      </c>
      <c r="P388" s="406">
        <v>8.0000000000000002E-3</v>
      </c>
      <c r="Q388" s="439" t="s">
        <v>5192</v>
      </c>
      <c r="R388" s="436"/>
      <c r="S388" s="309" t="str">
        <f t="shared" si="41"/>
        <v/>
      </c>
      <c r="T388" s="309" t="s">
        <v>163</v>
      </c>
      <c r="U388" s="316" t="s">
        <v>4105</v>
      </c>
      <c r="V388" s="309" t="s">
        <v>230</v>
      </c>
      <c r="W388" s="437"/>
      <c r="X388" s="36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356"/>
      <c r="AL388" s="356">
        <v>150327.20000000001</v>
      </c>
      <c r="AM388" s="356">
        <v>151542.71</v>
      </c>
      <c r="AN388" s="356">
        <v>146001.16</v>
      </c>
      <c r="AO388" s="356">
        <v>144764.4</v>
      </c>
      <c r="AP388" s="356">
        <v>143692.04</v>
      </c>
      <c r="AQ388" s="356">
        <v>144346.87</v>
      </c>
      <c r="AR388" s="356">
        <v>142014.29</v>
      </c>
      <c r="AS388" s="356">
        <v>140255.92000000001</v>
      </c>
      <c r="AT388" s="356">
        <v>143143.78</v>
      </c>
      <c r="AU388" s="356">
        <v>140273</v>
      </c>
      <c r="AV388" s="356">
        <v>139142.76</v>
      </c>
      <c r="AW388" s="356">
        <v>137257.21</v>
      </c>
      <c r="AX388" s="356">
        <v>130248.82</v>
      </c>
      <c r="AY388" s="356">
        <v>137909.68</v>
      </c>
      <c r="AZ388" s="356">
        <v>138356.51</v>
      </c>
      <c r="BA388" s="356">
        <v>138386.23000000001</v>
      </c>
      <c r="BB388" s="356">
        <v>0</v>
      </c>
      <c r="BC388" s="356"/>
      <c r="BD388" s="356" t="s">
        <v>3167</v>
      </c>
      <c r="BE388" s="356" t="s">
        <v>3167</v>
      </c>
      <c r="BF388" s="356">
        <v>0</v>
      </c>
      <c r="BG388" s="356">
        <v>0</v>
      </c>
      <c r="BH388" s="356">
        <v>0</v>
      </c>
      <c r="BI388" s="356">
        <v>0</v>
      </c>
      <c r="BJ388" s="356">
        <v>0</v>
      </c>
      <c r="BK388" s="356">
        <v>0</v>
      </c>
      <c r="BL388" s="356">
        <v>0</v>
      </c>
      <c r="BM388" s="356">
        <v>0</v>
      </c>
      <c r="BN388" s="356">
        <v>0</v>
      </c>
      <c r="BO388" s="356">
        <v>0</v>
      </c>
      <c r="BP388" s="356">
        <v>0</v>
      </c>
      <c r="BQ388" s="356">
        <v>0</v>
      </c>
      <c r="BR388" s="356">
        <v>0</v>
      </c>
      <c r="BS388" s="115" t="s">
        <v>4057</v>
      </c>
      <c r="BT388" s="115"/>
    </row>
    <row r="389" spans="1:72" ht="15.75" customHeight="1">
      <c r="A389" s="127" t="s">
        <v>30</v>
      </c>
      <c r="B389" s="108" t="s">
        <v>2320</v>
      </c>
      <c r="C389" s="127" t="s">
        <v>5193</v>
      </c>
      <c r="D389" s="310">
        <v>5663320</v>
      </c>
      <c r="E389" s="310" t="s">
        <v>18</v>
      </c>
      <c r="F389" s="310" t="s">
        <v>32</v>
      </c>
      <c r="G389" s="310" t="s">
        <v>5194</v>
      </c>
      <c r="H389" s="310">
        <f>IFERROR(VLOOKUP(G389,'Cadastro de assessores'!A:B,2,FALSE),"Não Cadastrado")</f>
        <v>12338</v>
      </c>
      <c r="I389" s="310"/>
      <c r="J389" s="26" t="s">
        <v>4046</v>
      </c>
      <c r="K389" s="310" t="s">
        <v>170</v>
      </c>
      <c r="L389" s="434">
        <v>44385</v>
      </c>
      <c r="M389" s="434">
        <v>44385</v>
      </c>
      <c r="N389" s="316"/>
      <c r="O389" s="316" t="s">
        <v>4101</v>
      </c>
      <c r="P389" s="406">
        <v>8.0000000000000002E-3</v>
      </c>
      <c r="Q389" s="328" t="s">
        <v>5195</v>
      </c>
      <c r="R389" s="436"/>
      <c r="S389" s="309" t="str">
        <f t="shared" si="41"/>
        <v>Não Qualificado</v>
      </c>
      <c r="T389" s="309" t="s">
        <v>163</v>
      </c>
      <c r="U389" s="316" t="s">
        <v>4075</v>
      </c>
      <c r="V389" s="309" t="s">
        <v>32</v>
      </c>
      <c r="W389" s="437"/>
      <c r="X389" s="367"/>
      <c r="Y389" s="367"/>
      <c r="Z389" s="367"/>
      <c r="AA389" s="367"/>
      <c r="AB389" s="367"/>
      <c r="AC389" s="367"/>
      <c r="AD389" s="367"/>
      <c r="AE389" s="367"/>
      <c r="AF389" s="367"/>
      <c r="AG389" s="367"/>
      <c r="AH389" s="367"/>
      <c r="AI389" s="367"/>
      <c r="AJ389" s="356"/>
      <c r="AK389" s="356"/>
      <c r="AL389" s="356"/>
      <c r="AM389" s="486"/>
      <c r="AN389" s="486"/>
      <c r="AO389" s="356"/>
      <c r="AP389" s="356"/>
      <c r="AQ389" s="356"/>
      <c r="AR389" s="367"/>
      <c r="AS389" s="356"/>
      <c r="AT389" s="356">
        <v>233890.4</v>
      </c>
      <c r="AU389" s="356">
        <v>226700.52</v>
      </c>
      <c r="AV389" s="356">
        <v>224260.6</v>
      </c>
      <c r="AW389" s="356">
        <v>214936.12</v>
      </c>
      <c r="AX389" s="356">
        <v>210709.05</v>
      </c>
      <c r="AY389" s="356">
        <v>222949.45</v>
      </c>
      <c r="AZ389" s="356">
        <v>223662.39</v>
      </c>
      <c r="BA389" s="356">
        <v>223729.29</v>
      </c>
      <c r="BB389" s="356">
        <v>225909.93</v>
      </c>
      <c r="BC389" s="356">
        <v>219675.44</v>
      </c>
      <c r="BD389" s="356">
        <v>227907.85</v>
      </c>
      <c r="BE389" s="356">
        <v>227733.09</v>
      </c>
      <c r="BF389" s="356">
        <v>230473.63</v>
      </c>
      <c r="BG389" s="356">
        <v>210734.56</v>
      </c>
      <c r="BH389" s="356">
        <v>190593.61</v>
      </c>
      <c r="BI389" s="356">
        <v>192484.43</v>
      </c>
      <c r="BJ389" s="356">
        <v>186696.69</v>
      </c>
      <c r="BK389" s="356">
        <v>186079.9</v>
      </c>
      <c r="BL389" s="356">
        <v>186979.68</v>
      </c>
      <c r="BM389" s="356">
        <v>185506.95</v>
      </c>
      <c r="BN389" s="356">
        <v>0</v>
      </c>
      <c r="BO389" s="356">
        <v>0</v>
      </c>
      <c r="BP389" s="356">
        <v>0</v>
      </c>
      <c r="BQ389" s="356">
        <v>0</v>
      </c>
      <c r="BR389" s="356">
        <v>0</v>
      </c>
      <c r="BS389" s="115">
        <v>0</v>
      </c>
      <c r="BT389" s="115"/>
    </row>
    <row r="390" spans="1:72" ht="15.75" customHeight="1">
      <c r="A390" s="127" t="s">
        <v>30</v>
      </c>
      <c r="B390" s="108" t="s">
        <v>2320</v>
      </c>
      <c r="C390" s="127" t="s">
        <v>5193</v>
      </c>
      <c r="D390" s="309">
        <v>2660830</v>
      </c>
      <c r="E390" s="310" t="s">
        <v>18</v>
      </c>
      <c r="F390" s="310" t="s">
        <v>32</v>
      </c>
      <c r="G390" s="310" t="s">
        <v>255</v>
      </c>
      <c r="H390" s="310">
        <f>IFERROR(VLOOKUP(G390,'Cadastro de assessores'!A:B,2,FALSE),"Não Cadastrado")</f>
        <v>12344</v>
      </c>
      <c r="I390" s="310"/>
      <c r="J390" s="26" t="s">
        <v>4046</v>
      </c>
      <c r="K390" s="310" t="s">
        <v>170</v>
      </c>
      <c r="L390" s="434">
        <v>43741</v>
      </c>
      <c r="M390" s="434">
        <v>43741</v>
      </c>
      <c r="N390" s="309"/>
      <c r="O390" s="309" t="s">
        <v>4752</v>
      </c>
      <c r="P390" s="406">
        <v>7.0000000000000001E-3</v>
      </c>
      <c r="Q390" s="328" t="s">
        <v>5195</v>
      </c>
      <c r="R390" s="436"/>
      <c r="S390" s="309" t="str">
        <f t="shared" si="41"/>
        <v>Não Qualificado</v>
      </c>
      <c r="T390" s="309" t="s">
        <v>163</v>
      </c>
      <c r="U390" s="316" t="s">
        <v>4075</v>
      </c>
      <c r="V390" s="309" t="s">
        <v>32</v>
      </c>
      <c r="W390" s="437" t="s">
        <v>5196</v>
      </c>
      <c r="X390" s="367"/>
      <c r="Y390" s="437" t="s">
        <v>5197</v>
      </c>
      <c r="Z390" s="437" t="s">
        <v>5198</v>
      </c>
      <c r="AA390" s="437" t="s">
        <v>5199</v>
      </c>
      <c r="AB390" s="437" t="s">
        <v>5200</v>
      </c>
      <c r="AC390" s="437" t="s">
        <v>5201</v>
      </c>
      <c r="AD390" s="437" t="s">
        <v>5202</v>
      </c>
      <c r="AE390" s="437" t="s">
        <v>5203</v>
      </c>
      <c r="AF390" s="437" t="s">
        <v>5204</v>
      </c>
      <c r="AG390" s="437" t="s">
        <v>5205</v>
      </c>
      <c r="AH390" s="437" t="s">
        <v>5206</v>
      </c>
      <c r="AI390" s="437" t="s">
        <v>5207</v>
      </c>
      <c r="AJ390" s="437" t="s">
        <v>5208</v>
      </c>
      <c r="AK390" s="356">
        <v>728345.95</v>
      </c>
      <c r="AL390" s="356">
        <v>718046.08</v>
      </c>
      <c r="AM390" s="356">
        <v>699729.73</v>
      </c>
      <c r="AN390" s="486">
        <v>699544.75</v>
      </c>
      <c r="AO390" s="486">
        <v>699877.13</v>
      </c>
      <c r="AP390" s="356">
        <v>704201.8</v>
      </c>
      <c r="AQ390" s="356">
        <v>702602.87</v>
      </c>
      <c r="AR390" s="356">
        <v>731952.87</v>
      </c>
      <c r="AS390" s="356">
        <v>725662.79</v>
      </c>
      <c r="AT390" s="356">
        <v>710371.14</v>
      </c>
      <c r="AU390" s="356">
        <v>706527.23</v>
      </c>
      <c r="AV390" s="356">
        <v>691154.64</v>
      </c>
      <c r="AW390" s="356">
        <v>661580.19999999995</v>
      </c>
      <c r="AX390" s="356">
        <v>659962.36</v>
      </c>
      <c r="AY390" s="356">
        <v>668724.57999999996</v>
      </c>
      <c r="AZ390" s="356">
        <v>688595.25</v>
      </c>
      <c r="BA390" s="356">
        <v>692986.1</v>
      </c>
      <c r="BB390" s="356">
        <v>0</v>
      </c>
      <c r="BC390" s="356">
        <v>205300.29</v>
      </c>
      <c r="BD390" s="356">
        <v>719705.65</v>
      </c>
      <c r="BE390" s="356">
        <v>718062.83</v>
      </c>
      <c r="BF390" s="356">
        <v>732241.88</v>
      </c>
      <c r="BG390" s="356">
        <v>738749.54559999995</v>
      </c>
      <c r="BH390" s="356">
        <v>740720.96</v>
      </c>
      <c r="BI390" s="356">
        <v>761158.89</v>
      </c>
      <c r="BJ390" s="356">
        <v>762447.75</v>
      </c>
      <c r="BK390" s="356">
        <v>1003486.68</v>
      </c>
      <c r="BL390" s="356">
        <v>1115595.03</v>
      </c>
      <c r="BM390" s="356">
        <v>1124836.3500000001</v>
      </c>
      <c r="BN390" s="356">
        <v>2.34</v>
      </c>
      <c r="BO390" s="356">
        <v>0</v>
      </c>
      <c r="BP390" s="356">
        <v>0</v>
      </c>
      <c r="BQ390" s="356">
        <v>0</v>
      </c>
      <c r="BR390" s="356">
        <v>0</v>
      </c>
      <c r="BS390" s="115">
        <v>0</v>
      </c>
      <c r="BT390" s="115"/>
    </row>
    <row r="391" spans="1:72" ht="15.75" customHeight="1">
      <c r="A391" s="127" t="s">
        <v>30</v>
      </c>
      <c r="B391" s="108" t="s">
        <v>2320</v>
      </c>
      <c r="C391" s="127" t="s">
        <v>5193</v>
      </c>
      <c r="D391" s="441">
        <v>7878590</v>
      </c>
      <c r="E391" s="310" t="s">
        <v>18</v>
      </c>
      <c r="F391" s="310" t="s">
        <v>32</v>
      </c>
      <c r="G391" s="310" t="s">
        <v>255</v>
      </c>
      <c r="H391" s="310">
        <f>IFERROR(VLOOKUP(G391,'Cadastro de assessores'!A:B,2,FALSE),"Não Cadastrado")</f>
        <v>12344</v>
      </c>
      <c r="I391" s="310"/>
      <c r="J391" s="26" t="s">
        <v>4046</v>
      </c>
      <c r="K391" s="309" t="s">
        <v>179</v>
      </c>
      <c r="L391" s="309" t="s">
        <v>3378</v>
      </c>
      <c r="M391" s="455" t="s">
        <v>4436</v>
      </c>
      <c r="N391" s="316"/>
      <c r="O391" s="316" t="s">
        <v>5209</v>
      </c>
      <c r="P391" s="406">
        <v>0.01</v>
      </c>
      <c r="Q391" s="328" t="s">
        <v>5195</v>
      </c>
      <c r="R391" s="436"/>
      <c r="S391" s="309" t="str">
        <f t="shared" si="41"/>
        <v>Não Qualificado</v>
      </c>
      <c r="T391" s="309" t="s">
        <v>163</v>
      </c>
      <c r="U391" s="316" t="s">
        <v>4075</v>
      </c>
      <c r="V391" s="309" t="s">
        <v>32</v>
      </c>
      <c r="W391" s="43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56"/>
      <c r="AK391" s="356"/>
      <c r="AL391" s="356"/>
      <c r="AM391" s="486"/>
      <c r="AN391" s="486"/>
      <c r="AO391" s="356"/>
      <c r="AP391" s="356"/>
      <c r="AQ391" s="356"/>
      <c r="AR391" s="367"/>
      <c r="AS391" s="356"/>
      <c r="AT391" s="356"/>
      <c r="AU391" s="356"/>
      <c r="AV391" s="356"/>
      <c r="AW391" s="356"/>
      <c r="AX391" s="356"/>
      <c r="AY391" s="356"/>
      <c r="AZ391" s="356"/>
      <c r="BA391" s="356">
        <v>0</v>
      </c>
      <c r="BB391" s="356">
        <v>0</v>
      </c>
      <c r="BC391" s="356">
        <v>586690.75</v>
      </c>
      <c r="BD391" s="356" t="s">
        <v>3167</v>
      </c>
      <c r="BE391" s="356" t="s">
        <v>3167</v>
      </c>
      <c r="BF391" s="356">
        <v>0</v>
      </c>
      <c r="BG391" s="356">
        <v>0</v>
      </c>
      <c r="BH391" s="356">
        <v>0</v>
      </c>
      <c r="BI391" s="356">
        <v>0</v>
      </c>
      <c r="BJ391" s="356">
        <v>0</v>
      </c>
      <c r="BK391" s="356">
        <v>0</v>
      </c>
      <c r="BL391" s="356">
        <v>0</v>
      </c>
      <c r="BM391" s="356">
        <v>0</v>
      </c>
      <c r="BN391" s="356">
        <v>0</v>
      </c>
      <c r="BO391" s="356">
        <v>0</v>
      </c>
      <c r="BP391" s="356">
        <v>0</v>
      </c>
      <c r="BQ391" s="356">
        <v>0</v>
      </c>
      <c r="BR391" s="356">
        <v>0</v>
      </c>
      <c r="BS391" s="115" t="s">
        <v>4057</v>
      </c>
      <c r="BT391" s="115"/>
    </row>
    <row r="392" spans="1:72" ht="15.75" customHeight="1">
      <c r="A392" s="127" t="s">
        <v>30</v>
      </c>
      <c r="B392" s="108" t="s">
        <v>2326</v>
      </c>
      <c r="C392" s="460" t="s">
        <v>5210</v>
      </c>
      <c r="D392" s="445">
        <v>7273700</v>
      </c>
      <c r="E392" s="310" t="s">
        <v>18</v>
      </c>
      <c r="F392" s="310" t="s">
        <v>42</v>
      </c>
      <c r="G392" s="445" t="s">
        <v>48</v>
      </c>
      <c r="H392" s="310" t="str">
        <f>IFERROR(VLOOKUP(G392,'Cadastro de assessores'!A:B,2,FALSE),"Não Cadastrado")</f>
        <v>18009</v>
      </c>
      <c r="I392" s="310"/>
      <c r="J392" s="26" t="s">
        <v>4046</v>
      </c>
      <c r="K392" s="310" t="s">
        <v>170</v>
      </c>
      <c r="L392" s="434">
        <v>44532</v>
      </c>
      <c r="M392" s="434">
        <v>44536</v>
      </c>
      <c r="N392" s="445"/>
      <c r="O392" s="445" t="s">
        <v>4061</v>
      </c>
      <c r="P392" s="406">
        <v>7.0000000000000001E-3</v>
      </c>
      <c r="Q392" s="176" t="s">
        <v>5211</v>
      </c>
      <c r="R392" s="436"/>
      <c r="S392" s="309" t="str">
        <f t="shared" si="41"/>
        <v/>
      </c>
      <c r="T392" s="309" t="s">
        <v>207</v>
      </c>
      <c r="U392" s="316" t="s">
        <v>4725</v>
      </c>
      <c r="V392" s="309" t="s">
        <v>42</v>
      </c>
      <c r="W392" s="437"/>
      <c r="X392" s="367"/>
      <c r="Y392" s="367"/>
      <c r="Z392" s="367"/>
      <c r="AA392" s="367"/>
      <c r="AB392" s="367"/>
      <c r="AC392" s="367"/>
      <c r="AD392" s="367"/>
      <c r="AE392" s="367"/>
      <c r="AF392" s="367"/>
      <c r="AG392" s="437"/>
      <c r="AH392" s="437"/>
      <c r="AI392" s="437"/>
      <c r="AJ392" s="356"/>
      <c r="AK392" s="356"/>
      <c r="AL392" s="356"/>
      <c r="AM392" s="486"/>
      <c r="AN392" s="486"/>
      <c r="AO392" s="356"/>
      <c r="AP392" s="356"/>
      <c r="AQ392" s="356"/>
      <c r="AR392" s="356"/>
      <c r="AS392" s="356"/>
      <c r="AT392" s="356"/>
      <c r="AU392" s="356"/>
      <c r="AV392" s="356"/>
      <c r="AW392" s="367"/>
      <c r="AX392" s="357"/>
      <c r="AY392" s="357">
        <v>798775.32</v>
      </c>
      <c r="AZ392" s="356">
        <v>806244.44</v>
      </c>
      <c r="BA392" s="356">
        <v>812278.29</v>
      </c>
      <c r="BB392" s="356">
        <v>820892.96</v>
      </c>
      <c r="BC392" s="356"/>
      <c r="BD392" s="356">
        <v>841699.28</v>
      </c>
      <c r="BE392" s="356">
        <v>848852.05</v>
      </c>
      <c r="BF392" s="356">
        <v>855252.84</v>
      </c>
      <c r="BG392" s="356">
        <v>858020.74690000003</v>
      </c>
      <c r="BH392" s="356">
        <v>860727.15</v>
      </c>
      <c r="BI392" s="356">
        <v>866486.11</v>
      </c>
      <c r="BJ392" s="356">
        <v>872301.33</v>
      </c>
      <c r="BK392" s="356">
        <v>876928.48</v>
      </c>
      <c r="BL392" s="356">
        <v>887050.94</v>
      </c>
      <c r="BM392" s="356">
        <v>891525.69</v>
      </c>
      <c r="BN392" s="356">
        <v>900310.16</v>
      </c>
      <c r="BO392" s="356">
        <v>908622.64</v>
      </c>
      <c r="BP392" s="356">
        <v>0</v>
      </c>
      <c r="BQ392" s="356">
        <v>0</v>
      </c>
      <c r="BR392" s="356">
        <v>0</v>
      </c>
      <c r="BS392" s="115">
        <v>0</v>
      </c>
      <c r="BT392" s="115"/>
    </row>
    <row r="393" spans="1:72" ht="15.75" customHeight="1">
      <c r="A393" s="127" t="s">
        <v>30</v>
      </c>
      <c r="B393" s="108" t="s">
        <v>5212</v>
      </c>
      <c r="C393" s="127" t="s">
        <v>5213</v>
      </c>
      <c r="D393" s="309">
        <v>4461414</v>
      </c>
      <c r="E393" s="309" t="s">
        <v>159</v>
      </c>
      <c r="F393" s="309" t="s">
        <v>32</v>
      </c>
      <c r="G393" s="309" t="s">
        <v>3887</v>
      </c>
      <c r="H393" s="309" t="str">
        <f>IFERROR(VLOOKUP(G393,'Cadastro de assessores'!A:B,2,FALSE),"Não Cadastrado")</f>
        <v>14574</v>
      </c>
      <c r="I393" s="309"/>
      <c r="J393" s="26" t="s">
        <v>161</v>
      </c>
      <c r="K393" s="309" t="s">
        <v>4052</v>
      </c>
      <c r="L393" s="405">
        <v>44090</v>
      </c>
      <c r="M393" s="405">
        <v>44090</v>
      </c>
      <c r="N393" s="405">
        <v>44408</v>
      </c>
      <c r="O393" s="309" t="s">
        <v>4064</v>
      </c>
      <c r="P393" s="406">
        <v>1.2E-2</v>
      </c>
      <c r="Q393" s="459" t="s">
        <v>5214</v>
      </c>
      <c r="R393" s="436"/>
      <c r="S393" s="309" t="str">
        <f t="shared" si="41"/>
        <v/>
      </c>
      <c r="T393" s="309" t="s">
        <v>207</v>
      </c>
      <c r="U393" s="309" t="s">
        <v>4062</v>
      </c>
      <c r="V393" s="309" t="s">
        <v>32</v>
      </c>
      <c r="W393" s="437" t="s">
        <v>4056</v>
      </c>
      <c r="X393" s="437" t="s">
        <v>4056</v>
      </c>
      <c r="Y393" s="437" t="s">
        <v>4056</v>
      </c>
      <c r="Z393" s="437" t="s">
        <v>4056</v>
      </c>
      <c r="AA393" s="437" t="s">
        <v>4056</v>
      </c>
      <c r="AB393" s="437" t="s">
        <v>4056</v>
      </c>
      <c r="AC393" s="437" t="s">
        <v>4056</v>
      </c>
      <c r="AD393" s="437" t="s">
        <v>4056</v>
      </c>
      <c r="AE393" s="437" t="s">
        <v>4056</v>
      </c>
      <c r="AF393" s="437" t="s">
        <v>4056</v>
      </c>
      <c r="AG393" s="437" t="s">
        <v>4056</v>
      </c>
      <c r="AH393" s="437" t="s">
        <v>5215</v>
      </c>
      <c r="AI393" s="437" t="s">
        <v>5216</v>
      </c>
      <c r="AJ393" s="437" t="s">
        <v>5217</v>
      </c>
      <c r="AK393" s="356">
        <v>824425.92</v>
      </c>
      <c r="AL393" s="356">
        <v>818157.82</v>
      </c>
      <c r="AM393" s="356">
        <v>797632.2</v>
      </c>
      <c r="AN393" s="356">
        <v>794363.69</v>
      </c>
      <c r="AO393" s="356">
        <v>805332.45</v>
      </c>
      <c r="AP393" s="356">
        <v>807290.9</v>
      </c>
      <c r="AQ393" s="356">
        <v>805671.44</v>
      </c>
      <c r="AR393" s="356">
        <v>816751.5</v>
      </c>
      <c r="AS393" s="356">
        <v>217316.62</v>
      </c>
      <c r="AT393" s="356">
        <v>218141.09</v>
      </c>
      <c r="AU393" s="356"/>
      <c r="AV393" s="356"/>
      <c r="AW393" s="356"/>
      <c r="AX393" s="356"/>
      <c r="AY393" s="356"/>
      <c r="AZ393" s="356"/>
      <c r="BA393" s="356">
        <v>0</v>
      </c>
      <c r="BB393" s="356">
        <v>0</v>
      </c>
      <c r="BC393" s="356"/>
      <c r="BD393" s="356" t="s">
        <v>3167</v>
      </c>
      <c r="BE393" s="356" t="s">
        <v>3167</v>
      </c>
      <c r="BF393" s="356">
        <v>0</v>
      </c>
      <c r="BG393" s="356">
        <v>0</v>
      </c>
      <c r="BH393" s="356">
        <v>0</v>
      </c>
      <c r="BI393" s="356">
        <v>0</v>
      </c>
      <c r="BJ393" s="356">
        <v>0</v>
      </c>
      <c r="BK393" s="356">
        <v>0</v>
      </c>
      <c r="BL393" s="356">
        <v>0</v>
      </c>
      <c r="BM393" s="356">
        <v>0</v>
      </c>
      <c r="BN393" s="356">
        <v>0</v>
      </c>
      <c r="BO393" s="356">
        <v>0</v>
      </c>
      <c r="BP393" s="356">
        <v>0</v>
      </c>
      <c r="BQ393" s="356">
        <v>0</v>
      </c>
      <c r="BR393" s="356">
        <v>0</v>
      </c>
      <c r="BS393" s="115" t="s">
        <v>4057</v>
      </c>
      <c r="BT393" s="115"/>
    </row>
    <row r="394" spans="1:72" ht="18" customHeight="1">
      <c r="A394" s="127" t="s">
        <v>30</v>
      </c>
      <c r="B394" s="108" t="s">
        <v>2348</v>
      </c>
      <c r="C394" s="460" t="s">
        <v>2344</v>
      </c>
      <c r="D394" s="441">
        <v>3428496</v>
      </c>
      <c r="E394" s="310" t="s">
        <v>18</v>
      </c>
      <c r="F394" s="310" t="s">
        <v>42</v>
      </c>
      <c r="G394" s="310" t="s">
        <v>90</v>
      </c>
      <c r="H394" s="310">
        <f>IFERROR(VLOOKUP(G394,'Cadastro de assessores'!A:B,2,FALSE),"Não Cadastrado")</f>
        <v>12331</v>
      </c>
      <c r="I394" s="310"/>
      <c r="J394" s="26" t="s">
        <v>4046</v>
      </c>
      <c r="K394" s="310" t="s">
        <v>170</v>
      </c>
      <c r="L394" s="442">
        <v>44613</v>
      </c>
      <c r="M394" s="442">
        <v>44613</v>
      </c>
      <c r="N394" s="323"/>
      <c r="O394" s="445" t="s">
        <v>4275</v>
      </c>
      <c r="P394" s="406">
        <v>1.2E-2</v>
      </c>
      <c r="Q394" s="176" t="s">
        <v>5218</v>
      </c>
      <c r="R394" s="436"/>
      <c r="S394" s="309" t="str">
        <f t="shared" si="41"/>
        <v/>
      </c>
      <c r="T394" s="309" t="s">
        <v>163</v>
      </c>
      <c r="U394" s="309" t="s">
        <v>4100</v>
      </c>
      <c r="V394" s="309" t="s">
        <v>42</v>
      </c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356"/>
      <c r="AL394" s="356"/>
      <c r="AM394" s="356"/>
      <c r="AN394" s="356"/>
      <c r="AO394" s="356"/>
      <c r="AP394" s="356"/>
      <c r="AQ394" s="356"/>
      <c r="AR394" s="356"/>
      <c r="AS394" s="356"/>
      <c r="AT394" s="356"/>
      <c r="AU394" s="356"/>
      <c r="AV394" s="356"/>
      <c r="AW394" s="356"/>
      <c r="AX394" s="356"/>
      <c r="AY394" s="356"/>
      <c r="AZ394" s="356"/>
      <c r="BA394" s="356">
        <v>608764.43000000005</v>
      </c>
      <c r="BB394" s="356">
        <v>764523.03</v>
      </c>
      <c r="BC394" s="356"/>
      <c r="BD394" s="356">
        <v>1476338.36</v>
      </c>
      <c r="BE394" s="356">
        <v>1483477.26</v>
      </c>
      <c r="BF394" s="356">
        <v>1494423.55</v>
      </c>
      <c r="BG394" s="356">
        <v>1499011.9369999999</v>
      </c>
      <c r="BH394" s="356">
        <v>733901.03</v>
      </c>
      <c r="BI394" s="356">
        <v>751791.51</v>
      </c>
      <c r="BJ394" s="356">
        <v>748568.31</v>
      </c>
      <c r="BK394" s="356">
        <v>750256.06</v>
      </c>
      <c r="BL394" s="356">
        <v>757793.14</v>
      </c>
      <c r="BM394" s="356">
        <v>761629.99</v>
      </c>
      <c r="BN394" s="356">
        <v>104791.33</v>
      </c>
      <c r="BO394" s="356">
        <v>0</v>
      </c>
      <c r="BP394" s="356">
        <v>0</v>
      </c>
      <c r="BQ394" s="356">
        <v>0</v>
      </c>
      <c r="BR394" s="356">
        <v>0</v>
      </c>
      <c r="BS394" s="115">
        <v>0</v>
      </c>
      <c r="BT394" s="115"/>
    </row>
    <row r="395" spans="1:72" ht="15.75" customHeight="1">
      <c r="A395" s="127" t="s">
        <v>30</v>
      </c>
      <c r="B395" s="108" t="s">
        <v>2348</v>
      </c>
      <c r="C395" s="408" t="s">
        <v>2344</v>
      </c>
      <c r="D395" s="492">
        <v>8088158</v>
      </c>
      <c r="E395" s="309" t="s">
        <v>18</v>
      </c>
      <c r="F395" s="309" t="s">
        <v>42</v>
      </c>
      <c r="G395" s="309" t="s">
        <v>90</v>
      </c>
      <c r="H395" s="309">
        <f>IFERROR(VLOOKUP(G395,'Cadastro de assessores'!A:B,2,FALSE),"Não Cadastrado")</f>
        <v>12331</v>
      </c>
      <c r="I395" s="309"/>
      <c r="J395" s="26" t="s">
        <v>170</v>
      </c>
      <c r="K395" s="309" t="s">
        <v>170</v>
      </c>
      <c r="L395" s="493">
        <v>44682</v>
      </c>
      <c r="M395" s="493">
        <v>44682</v>
      </c>
      <c r="N395" s="309"/>
      <c r="O395" s="309" t="s">
        <v>4170</v>
      </c>
      <c r="P395" s="406">
        <v>8.0000000000000002E-3</v>
      </c>
      <c r="Q395" s="176" t="s">
        <v>5219</v>
      </c>
      <c r="R395" s="436"/>
      <c r="S395" s="309" t="str">
        <f t="shared" si="41"/>
        <v/>
      </c>
      <c r="T395" s="309" t="s">
        <v>163</v>
      </c>
      <c r="U395" s="309" t="s">
        <v>4100</v>
      </c>
      <c r="V395" s="309" t="s">
        <v>42</v>
      </c>
      <c r="W395" s="437"/>
      <c r="X395" s="367"/>
      <c r="Y395" s="367"/>
      <c r="Z395" s="367"/>
      <c r="AA395" s="367"/>
      <c r="AB395" s="367"/>
      <c r="AC395" s="367"/>
      <c r="AD395" s="367"/>
      <c r="AE395" s="367"/>
      <c r="AF395" s="367"/>
      <c r="AG395" s="367"/>
      <c r="AH395" s="367"/>
      <c r="AI395" s="437"/>
      <c r="AJ395" s="356"/>
      <c r="AK395" s="356"/>
      <c r="AL395" s="356"/>
      <c r="AM395" s="356"/>
      <c r="AN395" s="356"/>
      <c r="AO395" s="356"/>
      <c r="AP395" s="356"/>
      <c r="AQ395" s="356"/>
      <c r="AR395" s="367"/>
      <c r="AS395" s="356"/>
      <c r="AT395" s="356"/>
      <c r="AU395" s="356"/>
      <c r="AV395" s="356"/>
      <c r="AW395" s="356"/>
      <c r="AX395" s="356"/>
      <c r="AY395" s="356"/>
      <c r="AZ395" s="356"/>
      <c r="BA395" s="356">
        <v>0</v>
      </c>
      <c r="BB395" s="356">
        <v>0</v>
      </c>
      <c r="BC395" s="356"/>
      <c r="BD395" s="356">
        <v>210.03</v>
      </c>
      <c r="BE395" s="356">
        <v>408.8</v>
      </c>
      <c r="BF395" s="356">
        <v>161.77000000000001</v>
      </c>
      <c r="BG395" s="356">
        <v>508.42</v>
      </c>
      <c r="BH395" s="356">
        <v>709209.21</v>
      </c>
      <c r="BI395" s="356">
        <v>709760.34</v>
      </c>
      <c r="BJ395" s="356">
        <v>716288.71</v>
      </c>
      <c r="BK395" s="356">
        <v>722106.7</v>
      </c>
      <c r="BL395" s="356">
        <v>729620.86</v>
      </c>
      <c r="BM395" s="356">
        <v>732334.44</v>
      </c>
      <c r="BN395" s="356">
        <v>741505.33</v>
      </c>
      <c r="BO395" s="356">
        <v>311009.90000000002</v>
      </c>
      <c r="BP395" s="356">
        <v>2082.87</v>
      </c>
      <c r="BQ395" s="356">
        <v>2096.38</v>
      </c>
      <c r="BR395" s="356">
        <v>2120.5100000000002</v>
      </c>
      <c r="BS395" s="115">
        <v>0</v>
      </c>
      <c r="BT395" s="115"/>
    </row>
    <row r="396" spans="1:72" ht="15.75" customHeight="1">
      <c r="A396" s="127" t="s">
        <v>30</v>
      </c>
      <c r="B396" s="108" t="s">
        <v>2351</v>
      </c>
      <c r="C396" s="408" t="s">
        <v>5220</v>
      </c>
      <c r="D396" s="310">
        <v>5682953</v>
      </c>
      <c r="E396" s="310" t="s">
        <v>18</v>
      </c>
      <c r="F396" s="310" t="s">
        <v>32</v>
      </c>
      <c r="G396" s="310" t="s">
        <v>3894</v>
      </c>
      <c r="H396" s="310" t="str">
        <f>IFERROR(VLOOKUP(G396,'Cadastro de assessores'!A:B,2,FALSE),"Não Cadastrado")</f>
        <v>14739</v>
      </c>
      <c r="I396" s="310"/>
      <c r="J396" s="26" t="s">
        <v>170</v>
      </c>
      <c r="K396" s="310" t="s">
        <v>170</v>
      </c>
      <c r="L396" s="434">
        <v>44453</v>
      </c>
      <c r="M396" s="434">
        <v>44424</v>
      </c>
      <c r="N396" s="309"/>
      <c r="O396" s="309" t="s">
        <v>4064</v>
      </c>
      <c r="P396" s="406">
        <v>1.2E-2</v>
      </c>
      <c r="Q396" s="176"/>
      <c r="R396" s="436"/>
      <c r="S396" s="309" t="str">
        <f t="shared" si="41"/>
        <v>Não Qualificado</v>
      </c>
      <c r="T396" s="309" t="s">
        <v>163</v>
      </c>
      <c r="U396" s="316" t="s">
        <v>4118</v>
      </c>
      <c r="V396" s="309" t="s">
        <v>32</v>
      </c>
      <c r="W396" s="437"/>
      <c r="X396" s="367"/>
      <c r="Y396" s="367"/>
      <c r="Z396" s="367"/>
      <c r="AA396" s="367"/>
      <c r="AB396" s="367"/>
      <c r="AC396" s="367"/>
      <c r="AD396" s="367"/>
      <c r="AE396" s="367"/>
      <c r="AF396" s="367"/>
      <c r="AG396" s="367"/>
      <c r="AH396" s="367"/>
      <c r="AI396" s="437"/>
      <c r="AJ396" s="356"/>
      <c r="AK396" s="356"/>
      <c r="AL396" s="356"/>
      <c r="AM396" s="486"/>
      <c r="AN396" s="486"/>
      <c r="AO396" s="356"/>
      <c r="AP396" s="356"/>
      <c r="AQ396" s="356"/>
      <c r="AR396" s="367"/>
      <c r="AS396" s="356"/>
      <c r="AT396" s="356">
        <v>50626.879999999997</v>
      </c>
      <c r="AU396" s="356">
        <v>49791.72</v>
      </c>
      <c r="AV396" s="356">
        <v>274812.43</v>
      </c>
      <c r="AW396" s="356">
        <v>271139.99</v>
      </c>
      <c r="AX396" s="356">
        <v>271991.02</v>
      </c>
      <c r="AY396" s="356">
        <v>274371.59999999998</v>
      </c>
      <c r="AZ396" s="356">
        <v>278488.32000000001</v>
      </c>
      <c r="BA396" s="356">
        <v>280398.74</v>
      </c>
      <c r="BB396" s="356">
        <v>285771.86</v>
      </c>
      <c r="BC396" s="356">
        <v>95484.5</v>
      </c>
      <c r="BD396" s="356">
        <v>256322.46</v>
      </c>
      <c r="BE396" s="356">
        <v>256407.7</v>
      </c>
      <c r="BF396" s="356">
        <v>258865.59</v>
      </c>
      <c r="BG396" s="356">
        <v>260173.33840000001</v>
      </c>
      <c r="BH396" s="356">
        <v>251124.35</v>
      </c>
      <c r="BI396" s="356">
        <v>255862.78</v>
      </c>
      <c r="BJ396" s="356">
        <v>235612.79</v>
      </c>
      <c r="BK396" s="356">
        <v>237016.06</v>
      </c>
      <c r="BL396" s="356">
        <v>240008.05</v>
      </c>
      <c r="BM396" s="356">
        <v>242008.9</v>
      </c>
      <c r="BN396" s="356">
        <v>50636.800000000003</v>
      </c>
      <c r="BO396" s="356">
        <v>51371.55</v>
      </c>
      <c r="BP396" s="356">
        <v>52096.28</v>
      </c>
      <c r="BQ396" s="356">
        <v>52327.76</v>
      </c>
      <c r="BR396" s="356">
        <v>8407.58</v>
      </c>
      <c r="BS396" s="115">
        <v>54921.86</v>
      </c>
      <c r="BT396" s="115"/>
    </row>
    <row r="397" spans="1:72" ht="15.75" customHeight="1">
      <c r="A397" s="127" t="s">
        <v>30</v>
      </c>
      <c r="B397" s="108" t="s">
        <v>5221</v>
      </c>
      <c r="C397" s="127" t="s">
        <v>5222</v>
      </c>
      <c r="D397" s="309">
        <v>4719236</v>
      </c>
      <c r="E397" s="309" t="s">
        <v>18</v>
      </c>
      <c r="F397" s="309" t="s">
        <v>32</v>
      </c>
      <c r="G397" s="309" t="s">
        <v>4051</v>
      </c>
      <c r="H397" s="309" t="str">
        <f>IFERROR(VLOOKUP(G397,'Cadastro de assessores'!A:B,2,FALSE),"Não Cadastrado")</f>
        <v>17679</v>
      </c>
      <c r="I397" s="309"/>
      <c r="J397" s="26" t="s">
        <v>161</v>
      </c>
      <c r="K397" s="309" t="s">
        <v>4052</v>
      </c>
      <c r="L397" s="438">
        <v>44196</v>
      </c>
      <c r="M397" s="438">
        <v>44196</v>
      </c>
      <c r="N397" s="405">
        <v>44428</v>
      </c>
      <c r="O397" s="309" t="s">
        <v>4061</v>
      </c>
      <c r="P397" s="406">
        <v>7.0000000000000001E-3</v>
      </c>
      <c r="Q397" s="439" t="s">
        <v>5223</v>
      </c>
      <c r="R397" s="436"/>
      <c r="S397" s="309" t="str">
        <f t="shared" si="41"/>
        <v>Não Qualificado</v>
      </c>
      <c r="T397" s="309" t="s">
        <v>163</v>
      </c>
      <c r="U397" s="309" t="s">
        <v>4482</v>
      </c>
      <c r="V397" s="309" t="s">
        <v>3900</v>
      </c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356"/>
      <c r="AL397" s="356">
        <v>64189.17</v>
      </c>
      <c r="AM397" s="356">
        <v>78769.929999999993</v>
      </c>
      <c r="AN397" s="356">
        <v>78738.98</v>
      </c>
      <c r="AO397" s="356">
        <v>81266.490000000005</v>
      </c>
      <c r="AP397" s="356">
        <v>80444.929999999993</v>
      </c>
      <c r="AQ397" s="356">
        <v>80135.98</v>
      </c>
      <c r="AR397" s="356">
        <v>81919.73</v>
      </c>
      <c r="AS397" s="356">
        <v>81315.16</v>
      </c>
      <c r="AT397" s="356">
        <v>79432.33</v>
      </c>
      <c r="AU397" s="356"/>
      <c r="AV397" s="356"/>
      <c r="AW397" s="356"/>
      <c r="AX397" s="356"/>
      <c r="AY397" s="356"/>
      <c r="AZ397" s="356"/>
      <c r="BA397" s="356">
        <v>0</v>
      </c>
      <c r="BB397" s="356">
        <v>0</v>
      </c>
      <c r="BC397" s="356">
        <v>59935.9</v>
      </c>
      <c r="BD397" s="356" t="s">
        <v>3167</v>
      </c>
      <c r="BE397" s="356" t="s">
        <v>3167</v>
      </c>
      <c r="BF397" s="356">
        <v>0</v>
      </c>
      <c r="BG397" s="356">
        <v>0</v>
      </c>
      <c r="BH397" s="356">
        <v>0</v>
      </c>
      <c r="BI397" s="356">
        <v>0</v>
      </c>
      <c r="BJ397" s="356">
        <v>0</v>
      </c>
      <c r="BK397" s="356">
        <v>0</v>
      </c>
      <c r="BL397" s="356">
        <v>0</v>
      </c>
      <c r="BM397" s="356">
        <v>0</v>
      </c>
      <c r="BN397" s="356">
        <v>0</v>
      </c>
      <c r="BO397" s="356">
        <v>0</v>
      </c>
      <c r="BP397" s="356">
        <v>0</v>
      </c>
      <c r="BQ397" s="356">
        <v>0</v>
      </c>
      <c r="BR397" s="356">
        <v>0</v>
      </c>
      <c r="BS397" s="115" t="s">
        <v>4057</v>
      </c>
      <c r="BT397" s="115"/>
    </row>
    <row r="398" spans="1:72" ht="15.75" customHeight="1">
      <c r="A398" s="127" t="s">
        <v>30</v>
      </c>
      <c r="B398" s="108" t="s">
        <v>5224</v>
      </c>
      <c r="C398" s="127" t="s">
        <v>5225</v>
      </c>
      <c r="D398" s="309">
        <v>2749522</v>
      </c>
      <c r="E398" s="309" t="s">
        <v>159</v>
      </c>
      <c r="F398" s="309" t="s">
        <v>32</v>
      </c>
      <c r="G398" s="309" t="s">
        <v>4106</v>
      </c>
      <c r="H398" s="309" t="str">
        <f>IFERROR(VLOOKUP(G398,'Cadastro de assessores'!A:B,2,FALSE),"Não Cadastrado")</f>
        <v>12624</v>
      </c>
      <c r="I398" s="309"/>
      <c r="J398" s="26" t="s">
        <v>170</v>
      </c>
      <c r="K398" s="309" t="s">
        <v>170</v>
      </c>
      <c r="L398" s="438">
        <v>44771</v>
      </c>
      <c r="M398" s="438">
        <v>44771</v>
      </c>
      <c r="N398" s="405"/>
      <c r="O398" s="309" t="s">
        <v>4061</v>
      </c>
      <c r="P398" s="406">
        <v>7.0000000000000001E-3</v>
      </c>
      <c r="Q398" s="439"/>
      <c r="R398" s="436"/>
      <c r="S398" s="309"/>
      <c r="T398" s="309" t="s">
        <v>163</v>
      </c>
      <c r="U398" s="309" t="s">
        <v>4437</v>
      </c>
      <c r="V398" s="309" t="s">
        <v>32</v>
      </c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356"/>
      <c r="AL398" s="356"/>
      <c r="AM398" s="356"/>
      <c r="AN398" s="356"/>
      <c r="AO398" s="356"/>
      <c r="AP398" s="356"/>
      <c r="AQ398" s="356"/>
      <c r="AR398" s="356"/>
      <c r="AS398" s="356"/>
      <c r="AT398" s="356"/>
      <c r="AU398" s="356"/>
      <c r="AV398" s="356"/>
      <c r="AW398" s="356"/>
      <c r="AX398" s="356"/>
      <c r="AY398" s="356"/>
      <c r="AZ398" s="356"/>
      <c r="BA398" s="356"/>
      <c r="BB398" s="356"/>
      <c r="BC398" s="356"/>
      <c r="BD398" s="356"/>
      <c r="BE398" s="356"/>
      <c r="BF398" s="356">
        <v>682062.64</v>
      </c>
      <c r="BG398" s="356">
        <v>699173.05980000005</v>
      </c>
      <c r="BH398" s="356">
        <v>698099.3</v>
      </c>
      <c r="BI398" s="356">
        <v>706817.1</v>
      </c>
      <c r="BJ398" s="356">
        <v>706887.92</v>
      </c>
      <c r="BK398" s="356">
        <v>713019.99</v>
      </c>
      <c r="BL398" s="356">
        <v>720021.13</v>
      </c>
      <c r="BM398" s="356">
        <v>724235.35</v>
      </c>
      <c r="BN398" s="356">
        <v>733275.55</v>
      </c>
      <c r="BO398" s="356">
        <v>739349.58</v>
      </c>
      <c r="BP398" s="356">
        <v>746938.93</v>
      </c>
      <c r="BQ398" s="356">
        <v>752829.53</v>
      </c>
      <c r="BR398" s="356">
        <v>285145.68</v>
      </c>
      <c r="BS398" s="115">
        <v>811595.93</v>
      </c>
      <c r="BT398" s="115"/>
    </row>
    <row r="399" spans="1:72" ht="15.75" customHeight="1">
      <c r="A399" s="127" t="s">
        <v>30</v>
      </c>
      <c r="B399" s="108" t="s">
        <v>5226</v>
      </c>
      <c r="C399" s="408" t="s">
        <v>5227</v>
      </c>
      <c r="D399" s="309">
        <v>5606475</v>
      </c>
      <c r="E399" s="309" t="s">
        <v>18</v>
      </c>
      <c r="F399" s="309" t="s">
        <v>42</v>
      </c>
      <c r="G399" s="316" t="s">
        <v>5054</v>
      </c>
      <c r="H399" s="316" t="str">
        <f>IFERROR(VLOOKUP(G399,'Cadastro de assessores'!A:B,2,FALSE),"Não Cadastrado")</f>
        <v>1275</v>
      </c>
      <c r="I399" s="316"/>
      <c r="J399" s="26" t="s">
        <v>161</v>
      </c>
      <c r="K399" s="309" t="s">
        <v>4052</v>
      </c>
      <c r="L399" s="405">
        <v>44364</v>
      </c>
      <c r="M399" s="405">
        <v>44364</v>
      </c>
      <c r="N399" s="405">
        <v>44803</v>
      </c>
      <c r="O399" s="309" t="s">
        <v>4053</v>
      </c>
      <c r="P399" s="406">
        <v>1.4999999999999999E-2</v>
      </c>
      <c r="Q399" s="176" t="s">
        <v>4376</v>
      </c>
      <c r="R399" s="436"/>
      <c r="S399" s="309" t="str">
        <f t="shared" ref="S399:S414" si="42">IF(BC399&lt;=0,"",IF(BC399&lt;=1000000,"Não Qualificado",IF(AND(BC399&gt;1000000,BC399&lt;=10000000),"Qualificado","Profissional")))</f>
        <v>Não Qualificado</v>
      </c>
      <c r="T399" s="309" t="s">
        <v>163</v>
      </c>
      <c r="U399" s="316" t="s">
        <v>5228</v>
      </c>
      <c r="V399" s="316" t="s">
        <v>209</v>
      </c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  <c r="AG399" s="367"/>
      <c r="AH399" s="367"/>
      <c r="AI399" s="367"/>
      <c r="AJ399" s="367"/>
      <c r="AK399" s="356"/>
      <c r="AL399" s="356"/>
      <c r="AM399" s="356"/>
      <c r="AN399" s="356"/>
      <c r="AO399" s="356"/>
      <c r="AP399" s="356"/>
      <c r="AQ399" s="367"/>
      <c r="AR399" s="357"/>
      <c r="AS399" s="356">
        <v>493850.64</v>
      </c>
      <c r="AT399" s="356">
        <v>484401.99</v>
      </c>
      <c r="AU399" s="356">
        <v>481150.35</v>
      </c>
      <c r="AV399" s="356">
        <v>472668.29</v>
      </c>
      <c r="AW399" s="356">
        <v>457668.06</v>
      </c>
      <c r="AX399" s="356">
        <v>457278.98</v>
      </c>
      <c r="AY399" s="356">
        <v>462815.38</v>
      </c>
      <c r="AZ399" s="356">
        <v>475308.69</v>
      </c>
      <c r="BA399" s="356">
        <v>480169.18</v>
      </c>
      <c r="BB399" s="356">
        <v>495671.17</v>
      </c>
      <c r="BC399" s="356">
        <v>148192.24</v>
      </c>
      <c r="BD399" s="356">
        <v>492052.54</v>
      </c>
      <c r="BE399" s="356">
        <v>490284.7</v>
      </c>
      <c r="BF399" s="356">
        <v>498174.94</v>
      </c>
      <c r="BG399" s="356">
        <v>500139.36560000002</v>
      </c>
      <c r="BH399" s="356">
        <v>0</v>
      </c>
      <c r="BI399" s="356">
        <v>0</v>
      </c>
      <c r="BJ399" s="356">
        <v>0</v>
      </c>
      <c r="BK399" s="356">
        <v>0</v>
      </c>
      <c r="BL399" s="356">
        <v>0</v>
      </c>
      <c r="BM399" s="356">
        <v>0</v>
      </c>
      <c r="BN399" s="356">
        <v>0</v>
      </c>
      <c r="BO399" s="356">
        <v>0</v>
      </c>
      <c r="BP399" s="356">
        <v>0</v>
      </c>
      <c r="BQ399" s="356">
        <v>0</v>
      </c>
      <c r="BR399" s="356">
        <v>0</v>
      </c>
      <c r="BS399" s="115" t="s">
        <v>4057</v>
      </c>
      <c r="BT399" s="115"/>
    </row>
    <row r="400" spans="1:72" ht="15.75" customHeight="1">
      <c r="A400" s="127" t="s">
        <v>30</v>
      </c>
      <c r="B400" s="108" t="s">
        <v>5229</v>
      </c>
      <c r="C400" s="127" t="s">
        <v>5230</v>
      </c>
      <c r="D400" s="309">
        <v>2214585</v>
      </c>
      <c r="E400" s="310" t="s">
        <v>159</v>
      </c>
      <c r="F400" s="310" t="s">
        <v>32</v>
      </c>
      <c r="G400" s="310" t="s">
        <v>4232</v>
      </c>
      <c r="H400" s="310" t="str">
        <f>IFERROR(VLOOKUP(G400,'Cadastro de assessores'!A:B,2,FALSE),"Não Cadastrado")</f>
        <v>16459</v>
      </c>
      <c r="I400" s="310"/>
      <c r="J400" s="26" t="s">
        <v>4046</v>
      </c>
      <c r="K400" s="309" t="s">
        <v>170</v>
      </c>
      <c r="L400" s="434">
        <v>44085</v>
      </c>
      <c r="M400" s="434">
        <v>44085</v>
      </c>
      <c r="N400" s="309"/>
      <c r="O400" s="309" t="s">
        <v>4047</v>
      </c>
      <c r="P400" s="406">
        <v>0.02</v>
      </c>
      <c r="Q400" s="176"/>
      <c r="R400" s="436"/>
      <c r="S400" s="309" t="str">
        <f t="shared" si="42"/>
        <v/>
      </c>
      <c r="T400" s="309" t="s">
        <v>163</v>
      </c>
      <c r="U400" s="309" t="s">
        <v>4188</v>
      </c>
      <c r="V400" s="309" t="s">
        <v>32</v>
      </c>
      <c r="W400" s="437" t="s">
        <v>4056</v>
      </c>
      <c r="X400" s="437" t="s">
        <v>4056</v>
      </c>
      <c r="Y400" s="437" t="s">
        <v>4056</v>
      </c>
      <c r="Z400" s="437" t="s">
        <v>4056</v>
      </c>
      <c r="AA400" s="437" t="s">
        <v>4056</v>
      </c>
      <c r="AB400" s="437" t="s">
        <v>4056</v>
      </c>
      <c r="AC400" s="437" t="s">
        <v>4056</v>
      </c>
      <c r="AD400" s="437" t="s">
        <v>4056</v>
      </c>
      <c r="AE400" s="437" t="s">
        <v>4056</v>
      </c>
      <c r="AF400" s="437" t="s">
        <v>4056</v>
      </c>
      <c r="AG400" s="437" t="s">
        <v>4056</v>
      </c>
      <c r="AH400" s="437" t="s">
        <v>5231</v>
      </c>
      <c r="AI400" s="437" t="s">
        <v>5232</v>
      </c>
      <c r="AJ400" s="437" t="s">
        <v>5233</v>
      </c>
      <c r="AK400" s="356">
        <v>329541.59000000003</v>
      </c>
      <c r="AL400" s="356">
        <v>323910.37</v>
      </c>
      <c r="AM400" s="356">
        <v>305618.18</v>
      </c>
      <c r="AN400" s="486">
        <v>304591.92</v>
      </c>
      <c r="AO400" s="486">
        <v>314935.94</v>
      </c>
      <c r="AP400" s="356">
        <v>316992.38</v>
      </c>
      <c r="AQ400" s="356">
        <v>315428.74</v>
      </c>
      <c r="AR400" s="356">
        <v>324334.32</v>
      </c>
      <c r="AS400" s="356">
        <v>320763.01</v>
      </c>
      <c r="AT400" s="356">
        <v>310131.46999999997</v>
      </c>
      <c r="AU400" s="356">
        <v>305413.59999999998</v>
      </c>
      <c r="AV400" s="356">
        <v>298473.23</v>
      </c>
      <c r="AW400" s="356">
        <v>280092.53999999998</v>
      </c>
      <c r="AX400" s="356">
        <v>279487.43</v>
      </c>
      <c r="AY400" s="356">
        <v>283761.34000000003</v>
      </c>
      <c r="AZ400" s="356">
        <v>296042.05</v>
      </c>
      <c r="BA400" s="356">
        <v>298101.98</v>
      </c>
      <c r="BB400" s="356">
        <v>312974.65000000002</v>
      </c>
      <c r="BC400" s="356"/>
      <c r="BD400" s="356">
        <v>3535.64</v>
      </c>
      <c r="BE400" s="356">
        <v>141.94999999999999</v>
      </c>
      <c r="BF400" s="356">
        <v>141.97</v>
      </c>
      <c r="BG400" s="356">
        <v>383.17</v>
      </c>
      <c r="BH400" s="356">
        <v>383.17</v>
      </c>
      <c r="BI400" s="356">
        <v>383.17</v>
      </c>
      <c r="BJ400" s="356">
        <v>383.17</v>
      </c>
      <c r="BK400" s="356">
        <v>383.17</v>
      </c>
      <c r="BL400" s="356">
        <v>1030.73</v>
      </c>
      <c r="BM400" s="356">
        <v>1038.73</v>
      </c>
      <c r="BN400" s="356">
        <v>1047.58</v>
      </c>
      <c r="BO400" s="356">
        <v>1057.58</v>
      </c>
      <c r="BP400" s="356">
        <v>0</v>
      </c>
      <c r="BQ400" s="356">
        <v>0</v>
      </c>
      <c r="BR400" s="356">
        <v>0</v>
      </c>
      <c r="BS400" s="115">
        <v>0</v>
      </c>
      <c r="BT400" s="115"/>
    </row>
    <row r="401" spans="1:72" ht="15.75" customHeight="1">
      <c r="A401" s="127" t="s">
        <v>30</v>
      </c>
      <c r="B401" s="108" t="s">
        <v>5234</v>
      </c>
      <c r="C401" s="127" t="s">
        <v>5235</v>
      </c>
      <c r="D401" s="309">
        <v>4911406</v>
      </c>
      <c r="E401" s="310" t="s">
        <v>159</v>
      </c>
      <c r="F401" s="310" t="s">
        <v>32</v>
      </c>
      <c r="G401" s="310" t="s">
        <v>3887</v>
      </c>
      <c r="H401" s="310" t="str">
        <f>IFERROR(VLOOKUP(G401,'Cadastro de assessores'!A:B,2,FALSE),"Não Cadastrado")</f>
        <v>14574</v>
      </c>
      <c r="I401" s="310"/>
      <c r="J401" s="26" t="s">
        <v>4046</v>
      </c>
      <c r="K401" s="309" t="s">
        <v>179</v>
      </c>
      <c r="L401" s="309" t="s">
        <v>3378</v>
      </c>
      <c r="M401" s="455" t="s">
        <v>3891</v>
      </c>
      <c r="N401" s="316"/>
      <c r="O401" s="316" t="s">
        <v>4101</v>
      </c>
      <c r="P401" s="406">
        <v>8.0000000000000002E-3</v>
      </c>
      <c r="Q401" s="176"/>
      <c r="R401" s="436"/>
      <c r="S401" s="309" t="str">
        <f t="shared" si="42"/>
        <v>Não Qualificado</v>
      </c>
      <c r="T401" s="309" t="s">
        <v>163</v>
      </c>
      <c r="U401" s="309" t="s">
        <v>4188</v>
      </c>
      <c r="V401" s="309" t="s">
        <v>32</v>
      </c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356"/>
      <c r="AL401" s="356"/>
      <c r="AM401" s="356"/>
      <c r="AN401" s="356" t="s">
        <v>3378</v>
      </c>
      <c r="AO401" s="356"/>
      <c r="AP401" s="356"/>
      <c r="AQ401" s="356"/>
      <c r="AR401" s="356"/>
      <c r="AS401" s="356"/>
      <c r="AT401" s="356"/>
      <c r="AU401" s="356"/>
      <c r="AV401" s="356"/>
      <c r="AW401" s="356"/>
      <c r="AX401" s="356"/>
      <c r="AY401" s="356"/>
      <c r="AZ401" s="356"/>
      <c r="BA401" s="356">
        <v>0</v>
      </c>
      <c r="BB401" s="356">
        <v>0</v>
      </c>
      <c r="BC401" s="356">
        <v>71853.02</v>
      </c>
      <c r="BD401" s="356" t="s">
        <v>3167</v>
      </c>
      <c r="BE401" s="356" t="s">
        <v>3167</v>
      </c>
      <c r="BF401" s="356">
        <v>0</v>
      </c>
      <c r="BG401" s="356">
        <v>0</v>
      </c>
      <c r="BH401" s="356">
        <v>0</v>
      </c>
      <c r="BI401" s="356">
        <v>0</v>
      </c>
      <c r="BJ401" s="356">
        <v>0</v>
      </c>
      <c r="BK401" s="356">
        <v>0</v>
      </c>
      <c r="BL401" s="356">
        <v>0</v>
      </c>
      <c r="BM401" s="356">
        <v>0</v>
      </c>
      <c r="BN401" s="356">
        <v>0</v>
      </c>
      <c r="BO401" s="356">
        <v>0</v>
      </c>
      <c r="BP401" s="356">
        <v>0</v>
      </c>
      <c r="BQ401" s="356">
        <v>0</v>
      </c>
      <c r="BR401" s="356">
        <v>0</v>
      </c>
      <c r="BS401" s="115">
        <v>0</v>
      </c>
      <c r="BT401" s="115"/>
    </row>
    <row r="402" spans="1:72" ht="15.75" customHeight="1">
      <c r="A402" s="127" t="s">
        <v>30</v>
      </c>
      <c r="B402" s="108" t="s">
        <v>5234</v>
      </c>
      <c r="C402" s="127" t="s">
        <v>5235</v>
      </c>
      <c r="D402" s="309">
        <v>4886679</v>
      </c>
      <c r="E402" s="309" t="s">
        <v>159</v>
      </c>
      <c r="F402" s="309" t="s">
        <v>32</v>
      </c>
      <c r="G402" s="309" t="s">
        <v>3887</v>
      </c>
      <c r="H402" s="309" t="str">
        <f>IFERROR(VLOOKUP(G402,'Cadastro de assessores'!A:B,2,FALSE),"Não Cadastrado")</f>
        <v>14574</v>
      </c>
      <c r="I402" s="309"/>
      <c r="J402" s="26" t="s">
        <v>161</v>
      </c>
      <c r="K402" s="309" t="s">
        <v>4052</v>
      </c>
      <c r="L402" s="405">
        <v>44256</v>
      </c>
      <c r="M402" s="405">
        <v>44256</v>
      </c>
      <c r="N402" s="405">
        <v>44691</v>
      </c>
      <c r="O402" s="309" t="s">
        <v>4053</v>
      </c>
      <c r="P402" s="406">
        <v>1.4999999999999999E-2</v>
      </c>
      <c r="Q402" s="176" t="s">
        <v>5236</v>
      </c>
      <c r="R402" s="436"/>
      <c r="S402" s="309" t="str">
        <f t="shared" si="42"/>
        <v/>
      </c>
      <c r="T402" s="309" t="s">
        <v>163</v>
      </c>
      <c r="U402" s="309" t="s">
        <v>4188</v>
      </c>
      <c r="V402" s="309" t="s">
        <v>32</v>
      </c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356"/>
      <c r="AL402" s="356"/>
      <c r="AM402" s="356"/>
      <c r="AN402" s="356">
        <v>99936.81</v>
      </c>
      <c r="AO402" s="356">
        <v>103199.15</v>
      </c>
      <c r="AP402" s="356">
        <v>193479.34</v>
      </c>
      <c r="AQ402" s="356">
        <v>192699.12</v>
      </c>
      <c r="AR402" s="356">
        <v>196844.75</v>
      </c>
      <c r="AS402" s="356">
        <v>195050.44</v>
      </c>
      <c r="AT402" s="356">
        <v>191427.57</v>
      </c>
      <c r="AU402" s="356">
        <v>190365.51</v>
      </c>
      <c r="AV402" s="356">
        <v>188354.5</v>
      </c>
      <c r="AW402" s="356">
        <v>182255.57</v>
      </c>
      <c r="AX402" s="356">
        <v>181424.57</v>
      </c>
      <c r="AY402" s="356">
        <v>183609.21</v>
      </c>
      <c r="AZ402" s="356">
        <v>188784.73</v>
      </c>
      <c r="BA402" s="356">
        <v>189811.14</v>
      </c>
      <c r="BB402" s="356">
        <v>196985.34</v>
      </c>
      <c r="BC402" s="356"/>
      <c r="BD402" s="356" t="s">
        <v>3167</v>
      </c>
      <c r="BE402" s="356" t="s">
        <v>3167</v>
      </c>
      <c r="BF402" s="356">
        <v>0</v>
      </c>
      <c r="BG402" s="356">
        <v>0</v>
      </c>
      <c r="BH402" s="356">
        <v>0</v>
      </c>
      <c r="BI402" s="356">
        <v>0</v>
      </c>
      <c r="BJ402" s="356">
        <v>0</v>
      </c>
      <c r="BK402" s="356">
        <v>0</v>
      </c>
      <c r="BL402" s="356">
        <v>0</v>
      </c>
      <c r="BM402" s="356">
        <v>0</v>
      </c>
      <c r="BN402" s="356">
        <v>0</v>
      </c>
      <c r="BO402" s="356">
        <v>0</v>
      </c>
      <c r="BP402" s="356">
        <v>0</v>
      </c>
      <c r="BQ402" s="356">
        <v>0</v>
      </c>
      <c r="BR402" s="356">
        <v>0</v>
      </c>
      <c r="BS402" s="115" t="s">
        <v>4057</v>
      </c>
      <c r="BT402" s="115"/>
    </row>
    <row r="403" spans="1:72" ht="15.75" customHeight="1">
      <c r="A403" s="127" t="s">
        <v>30</v>
      </c>
      <c r="B403" s="108" t="s">
        <v>2389</v>
      </c>
      <c r="C403" s="408" t="s">
        <v>2386</v>
      </c>
      <c r="D403" s="316">
        <v>6675462</v>
      </c>
      <c r="E403" s="310" t="s">
        <v>18</v>
      </c>
      <c r="F403" s="310" t="s">
        <v>42</v>
      </c>
      <c r="G403" s="316" t="s">
        <v>52</v>
      </c>
      <c r="H403" s="310" t="str">
        <f>IFERROR(VLOOKUP(G403,'Cadastro de assessores'!A:B,2,FALSE),"Não Cadastrado")</f>
        <v>18890</v>
      </c>
      <c r="I403" s="310"/>
      <c r="J403" s="26" t="s">
        <v>4046</v>
      </c>
      <c r="K403" s="309" t="s">
        <v>170</v>
      </c>
      <c r="L403" s="434">
        <v>44684</v>
      </c>
      <c r="M403" s="434">
        <v>44686</v>
      </c>
      <c r="N403" s="316"/>
      <c r="O403" s="316" t="s">
        <v>4064</v>
      </c>
      <c r="P403" s="406">
        <v>1.2E-2</v>
      </c>
      <c r="Q403" s="176" t="s">
        <v>4167</v>
      </c>
      <c r="R403" s="436"/>
      <c r="S403" s="309" t="str">
        <f t="shared" si="42"/>
        <v>Não Qualificado</v>
      </c>
      <c r="T403" s="309" t="s">
        <v>163</v>
      </c>
      <c r="U403" s="309" t="s">
        <v>4100</v>
      </c>
      <c r="V403" s="309" t="s">
        <v>42</v>
      </c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356"/>
      <c r="AL403" s="356"/>
      <c r="AM403" s="356"/>
      <c r="AN403" s="486"/>
      <c r="AO403" s="486"/>
      <c r="AP403" s="356"/>
      <c r="AQ403" s="356"/>
      <c r="AR403" s="356"/>
      <c r="AS403" s="356"/>
      <c r="AT403" s="356"/>
      <c r="AU403" s="356"/>
      <c r="AV403" s="356"/>
      <c r="AW403" s="356"/>
      <c r="AX403" s="356"/>
      <c r="AY403" s="356"/>
      <c r="AZ403" s="356"/>
      <c r="BA403" s="356"/>
      <c r="BB403" s="356"/>
      <c r="BC403" s="356">
        <v>142663.04999999999</v>
      </c>
      <c r="BD403" s="356">
        <v>101010.38</v>
      </c>
      <c r="BE403" s="356">
        <v>202531.59</v>
      </c>
      <c r="BF403" s="356">
        <v>224769.31</v>
      </c>
      <c r="BG403" s="356">
        <v>276830.15250000003</v>
      </c>
      <c r="BH403" s="356">
        <v>288757.71999999997</v>
      </c>
      <c r="BI403" s="356">
        <v>291977.32</v>
      </c>
      <c r="BJ403" s="356">
        <v>294469.48</v>
      </c>
      <c r="BK403" s="356">
        <v>297078.7</v>
      </c>
      <c r="BL403" s="356">
        <v>46636.41</v>
      </c>
      <c r="BM403" s="356">
        <v>7.06</v>
      </c>
      <c r="BN403" s="356">
        <v>4.29</v>
      </c>
      <c r="BO403" s="356">
        <v>4.29</v>
      </c>
      <c r="BP403" s="356">
        <v>4.29</v>
      </c>
      <c r="BQ403" s="356">
        <v>4.29</v>
      </c>
      <c r="BR403" s="356">
        <v>4.29</v>
      </c>
      <c r="BS403" s="115">
        <v>0</v>
      </c>
      <c r="BT403" s="115"/>
    </row>
    <row r="404" spans="1:72" ht="15.75" customHeight="1">
      <c r="A404" s="127" t="s">
        <v>30</v>
      </c>
      <c r="B404" s="108" t="s">
        <v>3642</v>
      </c>
      <c r="C404" s="127" t="s">
        <v>3641</v>
      </c>
      <c r="D404" s="309">
        <v>4457777</v>
      </c>
      <c r="E404" s="309" t="s">
        <v>3158</v>
      </c>
      <c r="F404" s="309" t="s">
        <v>32</v>
      </c>
      <c r="G404" s="309" t="s">
        <v>3158</v>
      </c>
      <c r="H404" s="309" t="str">
        <f>IFERROR(VLOOKUP(G404,'Cadastro de assessores'!A:B,2,FALSE),"Não Cadastrado")</f>
        <v>18986</v>
      </c>
      <c r="I404" s="309"/>
      <c r="J404" s="26" t="s">
        <v>161</v>
      </c>
      <c r="K404" s="309" t="s">
        <v>4052</v>
      </c>
      <c r="L404" s="438">
        <v>44151</v>
      </c>
      <c r="M404" s="438">
        <v>44151</v>
      </c>
      <c r="N404" s="438">
        <v>44543</v>
      </c>
      <c r="O404" s="309" t="s">
        <v>4053</v>
      </c>
      <c r="P404" s="406">
        <v>1.4999999999999999E-2</v>
      </c>
      <c r="Q404" s="176" t="s">
        <v>5237</v>
      </c>
      <c r="R404" s="436"/>
      <c r="S404" s="309" t="str">
        <f t="shared" si="42"/>
        <v>Não Qualificado</v>
      </c>
      <c r="T404" s="309" t="s">
        <v>163</v>
      </c>
      <c r="U404" s="309" t="s">
        <v>4048</v>
      </c>
      <c r="V404" s="309" t="s">
        <v>42</v>
      </c>
      <c r="W404" s="437" t="s">
        <v>4056</v>
      </c>
      <c r="X404" s="437" t="s">
        <v>4056</v>
      </c>
      <c r="Y404" s="437" t="s">
        <v>4056</v>
      </c>
      <c r="Z404" s="437" t="s">
        <v>4056</v>
      </c>
      <c r="AA404" s="437" t="s">
        <v>4056</v>
      </c>
      <c r="AB404" s="437" t="s">
        <v>4056</v>
      </c>
      <c r="AC404" s="437" t="s">
        <v>4056</v>
      </c>
      <c r="AD404" s="437" t="s">
        <v>4056</v>
      </c>
      <c r="AE404" s="437" t="s">
        <v>4056</v>
      </c>
      <c r="AF404" s="437" t="s">
        <v>4056</v>
      </c>
      <c r="AG404" s="437" t="s">
        <v>4056</v>
      </c>
      <c r="AH404" s="437" t="s">
        <v>4056</v>
      </c>
      <c r="AI404" s="437" t="s">
        <v>4056</v>
      </c>
      <c r="AJ404" s="437" t="s">
        <v>5238</v>
      </c>
      <c r="AK404" s="356">
        <v>77147.06</v>
      </c>
      <c r="AL404" s="356">
        <v>98750.86</v>
      </c>
      <c r="AM404" s="356">
        <v>95541.36</v>
      </c>
      <c r="AN404" s="356">
        <v>95598.63</v>
      </c>
      <c r="AO404" s="356">
        <v>98267.16</v>
      </c>
      <c r="AP404" s="356">
        <v>98765.11</v>
      </c>
      <c r="AQ404" s="356">
        <v>98364.61</v>
      </c>
      <c r="AR404" s="356">
        <v>100527.93</v>
      </c>
      <c r="AS404" s="356">
        <v>101374.6</v>
      </c>
      <c r="AT404" s="356">
        <v>99517.119999999995</v>
      </c>
      <c r="AU404" s="356">
        <v>99949.7</v>
      </c>
      <c r="AV404" s="356">
        <v>98292.38</v>
      </c>
      <c r="AW404" s="356">
        <v>94877.06</v>
      </c>
      <c r="AX404" s="356">
        <v>76660.539999999994</v>
      </c>
      <c r="AY404" s="356"/>
      <c r="AZ404" s="356"/>
      <c r="BA404" s="356">
        <v>0</v>
      </c>
      <c r="BB404" s="356">
        <v>0</v>
      </c>
      <c r="BC404" s="356">
        <v>312735.03999999998</v>
      </c>
      <c r="BD404" s="356" t="s">
        <v>3167</v>
      </c>
      <c r="BE404" s="356" t="s">
        <v>3167</v>
      </c>
      <c r="BF404" s="356">
        <v>0</v>
      </c>
      <c r="BG404" s="356">
        <v>0</v>
      </c>
      <c r="BH404" s="356">
        <v>0</v>
      </c>
      <c r="BI404" s="356">
        <v>0</v>
      </c>
      <c r="BJ404" s="356">
        <v>0</v>
      </c>
      <c r="BK404" s="356">
        <v>0</v>
      </c>
      <c r="BL404" s="356">
        <v>0</v>
      </c>
      <c r="BM404" s="356">
        <v>0</v>
      </c>
      <c r="BN404" s="356">
        <v>0</v>
      </c>
      <c r="BO404" s="356">
        <v>0</v>
      </c>
      <c r="BP404" s="356">
        <v>0</v>
      </c>
      <c r="BQ404" s="356">
        <v>0</v>
      </c>
      <c r="BR404" s="356">
        <v>0</v>
      </c>
      <c r="BS404" s="115" t="s">
        <v>4057</v>
      </c>
      <c r="BT404" s="115"/>
    </row>
    <row r="405" spans="1:72" ht="15.75" customHeight="1">
      <c r="A405" s="127" t="s">
        <v>30</v>
      </c>
      <c r="B405" s="108" t="s">
        <v>2289</v>
      </c>
      <c r="C405" s="460" t="s">
        <v>5239</v>
      </c>
      <c r="D405" s="316">
        <v>7514118</v>
      </c>
      <c r="E405" s="310" t="s">
        <v>18</v>
      </c>
      <c r="F405" s="310" t="s">
        <v>42</v>
      </c>
      <c r="G405" s="445" t="s">
        <v>48</v>
      </c>
      <c r="H405" s="316" t="str">
        <f>IFERROR(VLOOKUP(G405,'Cadastro de assessores'!A:B,2,FALSE),"Não Cadastrado")</f>
        <v>18009</v>
      </c>
      <c r="I405" s="316"/>
      <c r="J405" s="26" t="s">
        <v>4046</v>
      </c>
      <c r="K405" s="309" t="s">
        <v>170</v>
      </c>
      <c r="L405" s="434">
        <v>44564</v>
      </c>
      <c r="M405" s="434">
        <v>44572</v>
      </c>
      <c r="N405" s="316"/>
      <c r="O405" s="316" t="s">
        <v>4061</v>
      </c>
      <c r="P405" s="406">
        <v>7.0000000000000001E-3</v>
      </c>
      <c r="Q405" s="176"/>
      <c r="R405" s="436"/>
      <c r="S405" s="309" t="str">
        <f t="shared" si="42"/>
        <v/>
      </c>
      <c r="T405" s="309" t="s">
        <v>207</v>
      </c>
      <c r="U405" s="309" t="s">
        <v>4100</v>
      </c>
      <c r="V405" s="309" t="s">
        <v>42</v>
      </c>
      <c r="W405" s="437"/>
      <c r="X405" s="437"/>
      <c r="Y405" s="367"/>
      <c r="Z405" s="367"/>
      <c r="AA405" s="367"/>
      <c r="AB405" s="367"/>
      <c r="AC405" s="367"/>
      <c r="AD405" s="367"/>
      <c r="AE405" s="367"/>
      <c r="AF405" s="367"/>
      <c r="AG405" s="367"/>
      <c r="AH405" s="367"/>
      <c r="AI405" s="367"/>
      <c r="AJ405" s="356"/>
      <c r="AK405" s="356"/>
      <c r="AL405" s="486"/>
      <c r="AM405" s="486"/>
      <c r="AN405" s="356"/>
      <c r="AO405" s="356"/>
      <c r="AP405" s="367"/>
      <c r="AQ405" s="357"/>
      <c r="AR405" s="356"/>
      <c r="AS405" s="356"/>
      <c r="AT405" s="356"/>
      <c r="AU405" s="356"/>
      <c r="AV405" s="356"/>
      <c r="AW405" s="356"/>
      <c r="AX405" s="367"/>
      <c r="AY405" s="367"/>
      <c r="AZ405" s="450">
        <v>281805.65999999997</v>
      </c>
      <c r="BA405" s="450">
        <v>1010363.11</v>
      </c>
      <c r="BB405" s="450">
        <v>1023239.7</v>
      </c>
      <c r="BC405" s="450"/>
      <c r="BD405" s="356">
        <v>1134569.05</v>
      </c>
      <c r="BE405" s="356">
        <v>1208265.8999999999</v>
      </c>
      <c r="BF405" s="356">
        <v>1220736.3999999999</v>
      </c>
      <c r="BG405" s="356">
        <v>1227981.5919999999</v>
      </c>
      <c r="BH405" s="356">
        <v>1233107.77</v>
      </c>
      <c r="BI405" s="356">
        <v>1305804.06</v>
      </c>
      <c r="BJ405" s="356">
        <v>1317450.8799999999</v>
      </c>
      <c r="BK405" s="356">
        <v>1328926.45</v>
      </c>
      <c r="BL405" s="356">
        <v>1339751.03</v>
      </c>
      <c r="BM405" s="356">
        <v>545.21</v>
      </c>
      <c r="BN405" s="356">
        <v>506.66</v>
      </c>
      <c r="BO405" s="356">
        <v>0</v>
      </c>
      <c r="BP405" s="356">
        <v>0</v>
      </c>
      <c r="BQ405" s="356">
        <v>0</v>
      </c>
      <c r="BR405" s="356">
        <v>0</v>
      </c>
      <c r="BS405" s="115">
        <v>0</v>
      </c>
      <c r="BT405" s="115"/>
    </row>
    <row r="406" spans="1:72" ht="15.75" customHeight="1">
      <c r="A406" s="127" t="s">
        <v>30</v>
      </c>
      <c r="B406" s="108" t="s">
        <v>2289</v>
      </c>
      <c r="C406" s="408" t="s">
        <v>5239</v>
      </c>
      <c r="D406" s="441">
        <v>7605641</v>
      </c>
      <c r="E406" s="310" t="s">
        <v>18</v>
      </c>
      <c r="F406" s="310" t="s">
        <v>42</v>
      </c>
      <c r="G406" s="445" t="s">
        <v>48</v>
      </c>
      <c r="H406" s="316" t="str">
        <f>IFERROR(VLOOKUP(G406,'Cadastro de assessores'!A:B,2,FALSE),"Não Cadastrado")</f>
        <v>18009</v>
      </c>
      <c r="I406" s="316"/>
      <c r="J406" s="26" t="s">
        <v>4046</v>
      </c>
      <c r="K406" s="309" t="s">
        <v>170</v>
      </c>
      <c r="L406" s="442">
        <v>44669</v>
      </c>
      <c r="M406" s="442">
        <v>44669</v>
      </c>
      <c r="N406" s="316"/>
      <c r="O406" s="316" t="s">
        <v>4061</v>
      </c>
      <c r="P406" s="406">
        <v>7.0000000000000001E-3</v>
      </c>
      <c r="Q406" s="176"/>
      <c r="R406" s="436"/>
      <c r="S406" s="309" t="str">
        <f t="shared" si="42"/>
        <v>Não Qualificado</v>
      </c>
      <c r="T406" s="309" t="s">
        <v>207</v>
      </c>
      <c r="U406" s="309" t="s">
        <v>4100</v>
      </c>
      <c r="V406" s="309" t="s">
        <v>42</v>
      </c>
      <c r="W406" s="437"/>
      <c r="X406" s="437"/>
      <c r="Y406" s="367"/>
      <c r="Z406" s="367"/>
      <c r="AA406" s="367"/>
      <c r="AB406" s="367"/>
      <c r="AC406" s="367"/>
      <c r="AD406" s="367"/>
      <c r="AE406" s="367"/>
      <c r="AF406" s="367"/>
      <c r="AG406" s="367"/>
      <c r="AH406" s="367"/>
      <c r="AI406" s="367"/>
      <c r="AJ406" s="367"/>
      <c r="AK406" s="356"/>
      <c r="AL406" s="356"/>
      <c r="AM406" s="486"/>
      <c r="AN406" s="486"/>
      <c r="AO406" s="356"/>
      <c r="AP406" s="356"/>
      <c r="AQ406" s="367"/>
      <c r="AR406" s="357"/>
      <c r="AS406" s="356"/>
      <c r="AT406" s="356"/>
      <c r="AU406" s="356"/>
      <c r="AV406" s="356"/>
      <c r="AW406" s="356"/>
      <c r="AX406" s="356"/>
      <c r="AY406" s="356"/>
      <c r="AZ406" s="356"/>
      <c r="BA406" s="356"/>
      <c r="BB406" s="356">
        <v>0</v>
      </c>
      <c r="BC406" s="356">
        <v>353922.44</v>
      </c>
      <c r="BD406" s="356">
        <v>1516608.45</v>
      </c>
      <c r="BE406" s="356">
        <v>1532582.45</v>
      </c>
      <c r="BF406" s="356">
        <v>1544067.12</v>
      </c>
      <c r="BG406" s="356">
        <v>1554830.861</v>
      </c>
      <c r="BH406" s="356">
        <v>1564026.26</v>
      </c>
      <c r="BI406" s="356">
        <v>1576162.9</v>
      </c>
      <c r="BJ406" s="356">
        <v>1590647.67</v>
      </c>
      <c r="BK406" s="356">
        <v>1604475.64</v>
      </c>
      <c r="BL406" s="356">
        <v>1623294.72</v>
      </c>
      <c r="BM406" s="356">
        <v>0.35</v>
      </c>
      <c r="BN406" s="356">
        <v>1.67</v>
      </c>
      <c r="BO406" s="356">
        <v>0</v>
      </c>
      <c r="BP406" s="356">
        <v>0</v>
      </c>
      <c r="BQ406" s="356">
        <v>0</v>
      </c>
      <c r="BR406" s="356">
        <v>0</v>
      </c>
      <c r="BS406" s="115">
        <v>0</v>
      </c>
      <c r="BT406" s="115"/>
    </row>
    <row r="407" spans="1:72" ht="15.75" customHeight="1">
      <c r="A407" s="127" t="s">
        <v>30</v>
      </c>
      <c r="B407" s="108" t="s">
        <v>5240</v>
      </c>
      <c r="C407" s="408" t="s">
        <v>5241</v>
      </c>
      <c r="D407" s="316">
        <v>515215</v>
      </c>
      <c r="E407" s="310" t="s">
        <v>18</v>
      </c>
      <c r="F407" s="310" t="s">
        <v>42</v>
      </c>
      <c r="G407" s="310" t="s">
        <v>48</v>
      </c>
      <c r="H407" s="316" t="str">
        <f>IFERROR(VLOOKUP(G407,'Cadastro de assessores'!A:B,2,FALSE),"Não Cadastrado")</f>
        <v>18009</v>
      </c>
      <c r="I407" s="316"/>
      <c r="J407" s="26" t="s">
        <v>4046</v>
      </c>
      <c r="K407" s="309" t="s">
        <v>179</v>
      </c>
      <c r="L407" s="434">
        <v>44349</v>
      </c>
      <c r="M407" s="434">
        <v>44349</v>
      </c>
      <c r="N407" s="309"/>
      <c r="O407" s="309" t="s">
        <v>4269</v>
      </c>
      <c r="P407" s="406">
        <v>0.02</v>
      </c>
      <c r="Q407" s="176" t="s">
        <v>5242</v>
      </c>
      <c r="R407" s="436"/>
      <c r="S407" s="309" t="str">
        <f t="shared" si="42"/>
        <v/>
      </c>
      <c r="T407" s="316" t="s">
        <v>163</v>
      </c>
      <c r="U407" s="316" t="s">
        <v>4353</v>
      </c>
      <c r="V407" s="316" t="s">
        <v>230</v>
      </c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  <c r="AG407" s="367"/>
      <c r="AH407" s="367"/>
      <c r="AI407" s="367"/>
      <c r="AJ407" s="367"/>
      <c r="AK407" s="356"/>
      <c r="AL407" s="356"/>
      <c r="AM407" s="486"/>
      <c r="AN407" s="486"/>
      <c r="AO407" s="356"/>
      <c r="AP407" s="356"/>
      <c r="AQ407" s="367"/>
      <c r="AR407" s="357"/>
      <c r="AS407" s="356">
        <v>74917.16</v>
      </c>
      <c r="AT407" s="356">
        <v>74785.83</v>
      </c>
      <c r="AU407" s="356">
        <v>0.02</v>
      </c>
      <c r="AV407" s="356">
        <v>-29.5</v>
      </c>
      <c r="AW407" s="356"/>
      <c r="AX407" s="356"/>
      <c r="AY407" s="356"/>
      <c r="AZ407" s="356"/>
      <c r="BA407" s="356">
        <v>0</v>
      </c>
      <c r="BB407" s="356">
        <v>0</v>
      </c>
      <c r="BC407" s="356"/>
      <c r="BD407" s="356">
        <v>-29.5</v>
      </c>
      <c r="BE407" s="356" t="s">
        <v>3167</v>
      </c>
      <c r="BF407" s="356">
        <v>-29.5</v>
      </c>
      <c r="BG407" s="356">
        <v>20.5</v>
      </c>
      <c r="BH407" s="356">
        <v>20.5</v>
      </c>
      <c r="BI407" s="356">
        <v>20.5</v>
      </c>
      <c r="BJ407" s="356">
        <v>20.5</v>
      </c>
      <c r="BK407" s="356">
        <v>20.5</v>
      </c>
      <c r="BL407" s="356">
        <v>20.5</v>
      </c>
      <c r="BM407" s="356">
        <v>20.5</v>
      </c>
      <c r="BN407" s="356">
        <v>0</v>
      </c>
      <c r="BO407" s="356">
        <v>20.5</v>
      </c>
      <c r="BP407" s="356">
        <v>20.5</v>
      </c>
      <c r="BQ407" s="356">
        <v>20.5</v>
      </c>
      <c r="BR407" s="356">
        <v>20.5</v>
      </c>
      <c r="BS407" s="115">
        <v>0</v>
      </c>
      <c r="BT407" s="115"/>
    </row>
    <row r="408" spans="1:72" ht="15.75" customHeight="1">
      <c r="A408" s="127" t="s">
        <v>30</v>
      </c>
      <c r="B408" s="108" t="s">
        <v>5243</v>
      </c>
      <c r="C408" s="408" t="s">
        <v>5244</v>
      </c>
      <c r="D408" s="316">
        <v>6403193</v>
      </c>
      <c r="E408" s="309" t="s">
        <v>18</v>
      </c>
      <c r="F408" s="309" t="s">
        <v>32</v>
      </c>
      <c r="G408" s="309" t="s">
        <v>4601</v>
      </c>
      <c r="H408" s="309" t="str">
        <f>IFERROR(VLOOKUP(G408,'Cadastro de assessores'!A:B,2,FALSE),"Não Cadastrado")</f>
        <v>16130</v>
      </c>
      <c r="I408" s="309"/>
      <c r="J408" s="26" t="s">
        <v>161</v>
      </c>
      <c r="K408" s="309" t="s">
        <v>4052</v>
      </c>
      <c r="L408" s="409">
        <v>44434</v>
      </c>
      <c r="M408" s="409">
        <v>44434</v>
      </c>
      <c r="N408" s="409">
        <v>44764</v>
      </c>
      <c r="O408" s="316" t="s">
        <v>4061</v>
      </c>
      <c r="P408" s="406">
        <v>7.0000000000000001E-3</v>
      </c>
      <c r="Q408" s="176" t="s">
        <v>5245</v>
      </c>
      <c r="R408" s="436"/>
      <c r="S408" s="309" t="str">
        <f t="shared" si="42"/>
        <v>Qualificado</v>
      </c>
      <c r="T408" s="316" t="s">
        <v>163</v>
      </c>
      <c r="U408" s="316" t="s">
        <v>4091</v>
      </c>
      <c r="V408" s="309" t="s">
        <v>42</v>
      </c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437"/>
      <c r="AI408" s="437"/>
      <c r="AJ408" s="356"/>
      <c r="AK408" s="356"/>
      <c r="AL408" s="356"/>
      <c r="AM408" s="356"/>
      <c r="AN408" s="356"/>
      <c r="AO408" s="356"/>
      <c r="AP408" s="356"/>
      <c r="AQ408" s="356"/>
      <c r="AR408" s="356"/>
      <c r="AS408" s="450"/>
      <c r="AT408" s="357"/>
      <c r="AU408" s="357">
        <v>100081.55</v>
      </c>
      <c r="AV408" s="356">
        <v>401052.66</v>
      </c>
      <c r="AW408" s="356">
        <v>404053.61</v>
      </c>
      <c r="AX408" s="356">
        <v>407585.7</v>
      </c>
      <c r="AY408" s="356">
        <v>511876.18</v>
      </c>
      <c r="AZ408" s="356">
        <v>516222.95</v>
      </c>
      <c r="BA408" s="356">
        <v>519805.21</v>
      </c>
      <c r="BB408" s="356">
        <v>525820.66</v>
      </c>
      <c r="BC408" s="356">
        <v>1602506.14</v>
      </c>
      <c r="BD408" s="356">
        <v>537710.93999999994</v>
      </c>
      <c r="BE408" s="356">
        <v>542394.89</v>
      </c>
      <c r="BF408" s="356">
        <v>0</v>
      </c>
      <c r="BG408" s="356">
        <v>0</v>
      </c>
      <c r="BH408" s="356">
        <v>0</v>
      </c>
      <c r="BI408" s="356">
        <v>0</v>
      </c>
      <c r="BJ408" s="356">
        <v>0</v>
      </c>
      <c r="BK408" s="356">
        <v>0</v>
      </c>
      <c r="BL408" s="356">
        <v>0</v>
      </c>
      <c r="BM408" s="356">
        <v>0</v>
      </c>
      <c r="BN408" s="356">
        <v>0</v>
      </c>
      <c r="BO408" s="356">
        <v>0</v>
      </c>
      <c r="BP408" s="356">
        <v>0</v>
      </c>
      <c r="BQ408" s="356">
        <v>0</v>
      </c>
      <c r="BR408" s="356">
        <v>0</v>
      </c>
      <c r="BS408" s="115" t="s">
        <v>4057</v>
      </c>
      <c r="BT408" s="115"/>
    </row>
    <row r="409" spans="1:72" ht="15.75" customHeight="1">
      <c r="A409" s="127" t="s">
        <v>30</v>
      </c>
      <c r="B409" s="108" t="s">
        <v>3645</v>
      </c>
      <c r="C409" s="127" t="s">
        <v>3643</v>
      </c>
      <c r="D409" s="309">
        <v>490973</v>
      </c>
      <c r="E409" s="310" t="s">
        <v>18</v>
      </c>
      <c r="F409" s="310" t="s">
        <v>32</v>
      </c>
      <c r="G409" s="310" t="s">
        <v>66</v>
      </c>
      <c r="H409" s="310" t="str">
        <f>IFERROR(VLOOKUP(G409,'Cadastro de assessores'!A:B,2,FALSE),"Não Cadastrado")</f>
        <v>18467</v>
      </c>
      <c r="I409" s="310"/>
      <c r="J409" s="26" t="s">
        <v>4046</v>
      </c>
      <c r="K409" s="309" t="s">
        <v>170</v>
      </c>
      <c r="L409" s="434">
        <v>43685</v>
      </c>
      <c r="M409" s="434">
        <v>43690</v>
      </c>
      <c r="N409" s="309"/>
      <c r="O409" s="309" t="s">
        <v>4047</v>
      </c>
      <c r="P409" s="406">
        <v>0.02</v>
      </c>
      <c r="Q409" s="439" t="s">
        <v>5246</v>
      </c>
      <c r="R409" s="436"/>
      <c r="S409" s="309" t="str">
        <f t="shared" si="42"/>
        <v/>
      </c>
      <c r="T409" s="309" t="s">
        <v>163</v>
      </c>
      <c r="U409" s="309" t="s">
        <v>4226</v>
      </c>
      <c r="V409" s="309" t="s">
        <v>42</v>
      </c>
      <c r="W409" s="437" t="s">
        <v>5247</v>
      </c>
      <c r="X409" s="437"/>
      <c r="Y409" s="437" t="s">
        <v>5248</v>
      </c>
      <c r="Z409" s="437" t="s">
        <v>5249</v>
      </c>
      <c r="AA409" s="437" t="s">
        <v>5250</v>
      </c>
      <c r="AB409" s="437" t="s">
        <v>5251</v>
      </c>
      <c r="AC409" s="437" t="s">
        <v>5252</v>
      </c>
      <c r="AD409" s="437" t="s">
        <v>5253</v>
      </c>
      <c r="AE409" s="437" t="s">
        <v>5254</v>
      </c>
      <c r="AF409" s="437" t="s">
        <v>5255</v>
      </c>
      <c r="AG409" s="437" t="s">
        <v>5256</v>
      </c>
      <c r="AH409" s="437" t="s">
        <v>5257</v>
      </c>
      <c r="AI409" s="437" t="s">
        <v>5258</v>
      </c>
      <c r="AJ409" s="437" t="s">
        <v>5259</v>
      </c>
      <c r="AK409" s="356">
        <v>377277.63</v>
      </c>
      <c r="AL409" s="356">
        <v>372342.05</v>
      </c>
      <c r="AM409" s="356">
        <v>365886.79</v>
      </c>
      <c r="AN409" s="486">
        <v>367375.02</v>
      </c>
      <c r="AO409" s="486">
        <v>388099.18</v>
      </c>
      <c r="AP409" s="356">
        <v>411909.35</v>
      </c>
      <c r="AQ409" s="356">
        <v>408810.09</v>
      </c>
      <c r="AR409" s="356">
        <v>423220.96</v>
      </c>
      <c r="AS409" s="356">
        <v>437157.42</v>
      </c>
      <c r="AT409" s="356">
        <v>423777.84</v>
      </c>
      <c r="AU409" s="356">
        <v>421472.39</v>
      </c>
      <c r="AV409" s="356">
        <v>408110.15</v>
      </c>
      <c r="AW409" s="356">
        <v>392185.47</v>
      </c>
      <c r="AX409" s="356">
        <v>395919.73</v>
      </c>
      <c r="AY409" s="356">
        <v>401064.3</v>
      </c>
      <c r="AZ409" s="356">
        <v>415573.85</v>
      </c>
      <c r="BA409" s="356">
        <v>534553.85</v>
      </c>
      <c r="BB409" s="356">
        <v>563642.78</v>
      </c>
      <c r="BC409" s="356"/>
      <c r="BD409" s="356">
        <v>572089.55000000005</v>
      </c>
      <c r="BE409" s="356">
        <v>559168.46</v>
      </c>
      <c r="BF409" s="356">
        <v>578620.56000000006</v>
      </c>
      <c r="BG409" s="356">
        <v>586081.27379999997</v>
      </c>
      <c r="BH409" s="356">
        <v>602471.68000000005</v>
      </c>
      <c r="BI409" s="356">
        <v>733172.77</v>
      </c>
      <c r="BJ409" s="356">
        <v>909125.09</v>
      </c>
      <c r="BK409" s="356">
        <v>912564.68</v>
      </c>
      <c r="BL409" s="356">
        <v>941665.15</v>
      </c>
      <c r="BM409" s="356">
        <v>938391.97</v>
      </c>
      <c r="BN409" s="356">
        <v>322653.23</v>
      </c>
      <c r="BO409" s="356">
        <v>243391.24</v>
      </c>
      <c r="BP409" s="356">
        <v>0</v>
      </c>
      <c r="BQ409" s="356">
        <v>0</v>
      </c>
      <c r="BR409" s="356">
        <v>0</v>
      </c>
      <c r="BS409" s="115">
        <v>0</v>
      </c>
      <c r="BT409" s="115"/>
    </row>
    <row r="410" spans="1:72" ht="15.75" customHeight="1">
      <c r="A410" s="127" t="s">
        <v>30</v>
      </c>
      <c r="B410" s="108" t="s">
        <v>5260</v>
      </c>
      <c r="C410" s="127" t="s">
        <v>5261</v>
      </c>
      <c r="D410" s="316">
        <v>3318900</v>
      </c>
      <c r="E410" s="310" t="s">
        <v>3158</v>
      </c>
      <c r="F410" s="310" t="s">
        <v>32</v>
      </c>
      <c r="G410" s="310" t="s">
        <v>3158</v>
      </c>
      <c r="H410" s="310" t="str">
        <f>IFERROR(VLOOKUP(G410,'Cadastro de assessores'!A:B,2,FALSE),"Não Cadastrado")</f>
        <v>18986</v>
      </c>
      <c r="I410" s="310"/>
      <c r="J410" s="26" t="s">
        <v>4046</v>
      </c>
      <c r="K410" s="309" t="s">
        <v>170</v>
      </c>
      <c r="L410" s="434">
        <v>44449</v>
      </c>
      <c r="M410" s="434">
        <v>44452</v>
      </c>
      <c r="N410" s="316"/>
      <c r="O410" s="316" t="s">
        <v>4053</v>
      </c>
      <c r="P410" s="406">
        <v>1.4999999999999999E-2</v>
      </c>
      <c r="Q410" s="439"/>
      <c r="R410" s="436"/>
      <c r="S410" s="309" t="str">
        <f t="shared" si="42"/>
        <v>Não Qualificado</v>
      </c>
      <c r="T410" s="309" t="s">
        <v>163</v>
      </c>
      <c r="U410" s="316" t="s">
        <v>4082</v>
      </c>
      <c r="V410" s="309" t="s">
        <v>32</v>
      </c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437"/>
      <c r="AI410" s="437"/>
      <c r="AJ410" s="356"/>
      <c r="AK410" s="356"/>
      <c r="AL410" s="356"/>
      <c r="AM410" s="486"/>
      <c r="AN410" s="486"/>
      <c r="AO410" s="356"/>
      <c r="AP410" s="356"/>
      <c r="AQ410" s="356"/>
      <c r="AR410" s="356"/>
      <c r="AS410" s="450"/>
      <c r="AT410" s="357"/>
      <c r="AU410" s="357"/>
      <c r="AV410" s="356">
        <v>83087.47</v>
      </c>
      <c r="AW410" s="356">
        <v>80381.740000000005</v>
      </c>
      <c r="AX410" s="356">
        <v>54054.559999999998</v>
      </c>
      <c r="AY410" s="356">
        <v>54159.89</v>
      </c>
      <c r="AZ410" s="356">
        <v>53598.77</v>
      </c>
      <c r="BA410" s="356">
        <v>53833.71</v>
      </c>
      <c r="BB410" s="356">
        <v>55172.41</v>
      </c>
      <c r="BC410" s="356">
        <v>155896.65</v>
      </c>
      <c r="BD410" s="356">
        <v>52790.19</v>
      </c>
      <c r="BE410" s="356">
        <v>31022.45</v>
      </c>
      <c r="BF410" s="356">
        <v>12549.41</v>
      </c>
      <c r="BG410" s="356">
        <v>12773.99</v>
      </c>
      <c r="BH410" s="356">
        <v>12801.12</v>
      </c>
      <c r="BI410" s="356">
        <v>14291.24</v>
      </c>
      <c r="BJ410" s="356">
        <v>13612.7</v>
      </c>
      <c r="BK410" s="356">
        <v>12</v>
      </c>
      <c r="BL410" s="356">
        <v>-4.93</v>
      </c>
      <c r="BM410" s="356">
        <v>-4.93</v>
      </c>
      <c r="BN410" s="356">
        <v>-4.92</v>
      </c>
      <c r="BO410" s="356">
        <v>-4.92</v>
      </c>
      <c r="BP410" s="356">
        <v>-4.92</v>
      </c>
      <c r="BQ410" s="356">
        <v>-4.92</v>
      </c>
      <c r="BR410" s="356">
        <v>-4.92</v>
      </c>
      <c r="BS410" s="115">
        <v>0</v>
      </c>
      <c r="BT410" s="115"/>
    </row>
    <row r="411" spans="1:72" ht="15.75" customHeight="1">
      <c r="A411" s="127" t="s">
        <v>30</v>
      </c>
      <c r="B411" s="108" t="s">
        <v>2418</v>
      </c>
      <c r="C411" s="127" t="s">
        <v>5262</v>
      </c>
      <c r="D411" s="309">
        <v>4634086</v>
      </c>
      <c r="E411" s="310" t="s">
        <v>159</v>
      </c>
      <c r="F411" s="310" t="s">
        <v>32</v>
      </c>
      <c r="G411" s="310" t="s">
        <v>1841</v>
      </c>
      <c r="H411" s="310" t="str">
        <f>IFERROR(VLOOKUP(G411,'Cadastro de assessores'!A:B,2,FALSE),"Não Cadastrado")</f>
        <v>17243</v>
      </c>
      <c r="I411" s="310"/>
      <c r="J411" s="26" t="s">
        <v>4046</v>
      </c>
      <c r="K411" s="309" t="s">
        <v>170</v>
      </c>
      <c r="L411" s="434">
        <v>44167</v>
      </c>
      <c r="M411" s="434">
        <v>44167</v>
      </c>
      <c r="N411" s="309"/>
      <c r="O411" s="309" t="s">
        <v>4064</v>
      </c>
      <c r="P411" s="406">
        <v>1.2E-2</v>
      </c>
      <c r="Q411" s="439"/>
      <c r="R411" s="436"/>
      <c r="S411" s="309" t="str">
        <f t="shared" si="42"/>
        <v>Não Qualificado</v>
      </c>
      <c r="T411" s="309" t="s">
        <v>163</v>
      </c>
      <c r="U411" s="323" t="s">
        <v>4055</v>
      </c>
      <c r="V411" s="309" t="s">
        <v>32</v>
      </c>
      <c r="W411" s="437" t="s">
        <v>4056</v>
      </c>
      <c r="X411" s="437" t="s">
        <v>4056</v>
      </c>
      <c r="Y411" s="437" t="s">
        <v>4056</v>
      </c>
      <c r="Z411" s="437" t="s">
        <v>4056</v>
      </c>
      <c r="AA411" s="437" t="s">
        <v>4056</v>
      </c>
      <c r="AB411" s="437" t="s">
        <v>4056</v>
      </c>
      <c r="AC411" s="437" t="s">
        <v>4056</v>
      </c>
      <c r="AD411" s="437" t="s">
        <v>4056</v>
      </c>
      <c r="AE411" s="437" t="s">
        <v>4056</v>
      </c>
      <c r="AF411" s="437" t="s">
        <v>4056</v>
      </c>
      <c r="AG411" s="437" t="s">
        <v>4056</v>
      </c>
      <c r="AH411" s="437" t="s">
        <v>4056</v>
      </c>
      <c r="AI411" s="437" t="s">
        <v>4056</v>
      </c>
      <c r="AJ411" s="437" t="s">
        <v>4056</v>
      </c>
      <c r="AK411" s="356">
        <v>301774.78000000003</v>
      </c>
      <c r="AL411" s="356">
        <v>299630.37</v>
      </c>
      <c r="AM411" s="356">
        <v>295142.77</v>
      </c>
      <c r="AN411" s="486">
        <v>294852.26</v>
      </c>
      <c r="AO411" s="486">
        <v>299097.05</v>
      </c>
      <c r="AP411" s="356">
        <v>299720.39</v>
      </c>
      <c r="AQ411" s="356">
        <v>299174.73</v>
      </c>
      <c r="AR411" s="356">
        <v>302561.65999999997</v>
      </c>
      <c r="AS411" s="356">
        <v>302085.63</v>
      </c>
      <c r="AT411" s="356">
        <v>299974.36</v>
      </c>
      <c r="AU411" s="356">
        <v>299840.38</v>
      </c>
      <c r="AV411" s="356">
        <v>297669.93</v>
      </c>
      <c r="AW411" s="356">
        <v>291660.96999999997</v>
      </c>
      <c r="AX411" s="356">
        <v>293641.96999999997</v>
      </c>
      <c r="AY411" s="356">
        <v>296463.38</v>
      </c>
      <c r="AZ411" s="356">
        <v>300048.21999999997</v>
      </c>
      <c r="BA411" s="356">
        <v>301397.40999999997</v>
      </c>
      <c r="BB411" s="356">
        <v>308707.90999999997</v>
      </c>
      <c r="BC411" s="356">
        <v>34169.089999999997</v>
      </c>
      <c r="BD411" s="356">
        <v>313067.03000000003</v>
      </c>
      <c r="BE411" s="356">
        <v>313758.26</v>
      </c>
      <c r="BF411" s="356">
        <v>317221.37</v>
      </c>
      <c r="BG411" s="356">
        <v>318508.43819999998</v>
      </c>
      <c r="BH411" s="356">
        <v>320011.96999999997</v>
      </c>
      <c r="BI411" s="356">
        <v>325067.59999999998</v>
      </c>
      <c r="BJ411" s="356">
        <v>326531.48</v>
      </c>
      <c r="BK411" s="356">
        <v>328934.3</v>
      </c>
      <c r="BL411" s="356">
        <v>36691.699999999997</v>
      </c>
      <c r="BM411" s="356">
        <v>36894.54</v>
      </c>
      <c r="BN411" s="356">
        <v>5.88</v>
      </c>
      <c r="BO411" s="356">
        <v>5.88</v>
      </c>
      <c r="BP411" s="356">
        <v>5.88</v>
      </c>
      <c r="BQ411" s="356">
        <v>5.88</v>
      </c>
      <c r="BR411" s="356">
        <v>5.88</v>
      </c>
      <c r="BS411" s="115">
        <v>0</v>
      </c>
      <c r="BT411" s="115"/>
    </row>
    <row r="412" spans="1:72" ht="15.75" customHeight="1">
      <c r="A412" s="127" t="s">
        <v>30</v>
      </c>
      <c r="B412" s="108" t="s">
        <v>2426</v>
      </c>
      <c r="C412" s="89" t="s">
        <v>2423</v>
      </c>
      <c r="D412" s="445">
        <v>7047969</v>
      </c>
      <c r="E412" s="310" t="s">
        <v>18</v>
      </c>
      <c r="F412" s="310" t="s">
        <v>32</v>
      </c>
      <c r="G412" s="310" t="s">
        <v>2425</v>
      </c>
      <c r="H412" s="310">
        <f>IFERROR(VLOOKUP(G412,'Cadastro de assessores'!A:B,2,FALSE),"Não Cadastrado")</f>
        <v>12343</v>
      </c>
      <c r="I412" s="310"/>
      <c r="J412" s="26" t="s">
        <v>4046</v>
      </c>
      <c r="K412" s="309" t="s">
        <v>170</v>
      </c>
      <c r="L412" s="435">
        <v>44510</v>
      </c>
      <c r="M412" s="435">
        <v>44511</v>
      </c>
      <c r="N412" s="316"/>
      <c r="O412" s="316" t="s">
        <v>4061</v>
      </c>
      <c r="P412" s="406">
        <v>7.0000000000000001E-3</v>
      </c>
      <c r="Q412" s="439"/>
      <c r="R412" s="436"/>
      <c r="S412" s="309" t="str">
        <f t="shared" si="42"/>
        <v>Não Qualificado</v>
      </c>
      <c r="T412" s="309" t="s">
        <v>163</v>
      </c>
      <c r="U412" s="324" t="s">
        <v>4075</v>
      </c>
      <c r="V412" s="309" t="s">
        <v>32</v>
      </c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  <c r="AG412" s="437"/>
      <c r="AH412" s="437"/>
      <c r="AI412" s="437"/>
      <c r="AJ412" s="356"/>
      <c r="AK412" s="356"/>
      <c r="AL412" s="356"/>
      <c r="AM412" s="356"/>
      <c r="AN412" s="356"/>
      <c r="AO412" s="356"/>
      <c r="AP412" s="356"/>
      <c r="AQ412" s="356"/>
      <c r="AR412" s="356"/>
      <c r="AS412" s="356"/>
      <c r="AT412" s="356"/>
      <c r="AU412" s="356"/>
      <c r="AV412" s="356"/>
      <c r="AW412" s="367"/>
      <c r="AX412" s="357"/>
      <c r="AY412" s="357">
        <v>101631.51</v>
      </c>
      <c r="AZ412" s="356">
        <v>101963.6</v>
      </c>
      <c r="BA412" s="356">
        <v>102696.02</v>
      </c>
      <c r="BB412" s="356">
        <v>104407.62</v>
      </c>
      <c r="BC412" s="356">
        <v>267830.76</v>
      </c>
      <c r="BD412" s="356">
        <v>105663.93</v>
      </c>
      <c r="BE412" s="356">
        <v>106448.84</v>
      </c>
      <c r="BF412" s="356">
        <v>106365.27</v>
      </c>
      <c r="BG412" s="356">
        <v>107805.12</v>
      </c>
      <c r="BH412" s="356">
        <v>108546.23</v>
      </c>
      <c r="BI412" s="356">
        <v>109615.26</v>
      </c>
      <c r="BJ412" s="356">
        <v>99446.05</v>
      </c>
      <c r="BK412" s="356">
        <v>100431.51</v>
      </c>
      <c r="BL412" s="356">
        <v>101790.79</v>
      </c>
      <c r="BM412" s="356">
        <v>163236.43</v>
      </c>
      <c r="BN412" s="356">
        <v>8.1199999999999992</v>
      </c>
      <c r="BO412" s="356">
        <v>0</v>
      </c>
      <c r="BP412" s="356">
        <v>0</v>
      </c>
      <c r="BQ412" s="356">
        <v>0</v>
      </c>
      <c r="BR412" s="356">
        <v>0</v>
      </c>
      <c r="BS412" s="115" t="s">
        <v>4057</v>
      </c>
      <c r="BT412" s="115"/>
    </row>
    <row r="413" spans="1:72" ht="15.75" customHeight="1">
      <c r="A413" s="127" t="s">
        <v>30</v>
      </c>
      <c r="B413" s="108" t="s">
        <v>3662</v>
      </c>
      <c r="C413" s="127" t="s">
        <v>3660</v>
      </c>
      <c r="D413" s="309">
        <v>4679169</v>
      </c>
      <c r="E413" s="310" t="s">
        <v>18</v>
      </c>
      <c r="F413" s="310" t="s">
        <v>32</v>
      </c>
      <c r="G413" s="310" t="s">
        <v>3306</v>
      </c>
      <c r="H413" s="310" t="str">
        <f>IFERROR(VLOOKUP(G413,'Cadastro de assessores'!A:B,2,FALSE),"Não Cadastrado")</f>
        <v>18236</v>
      </c>
      <c r="I413" s="310"/>
      <c r="J413" s="26" t="s">
        <v>4046</v>
      </c>
      <c r="K413" s="309" t="s">
        <v>179</v>
      </c>
      <c r="L413" s="309" t="s">
        <v>3378</v>
      </c>
      <c r="M413" s="455" t="s">
        <v>4436</v>
      </c>
      <c r="N413" s="316"/>
      <c r="O413" s="316" t="s">
        <v>4101</v>
      </c>
      <c r="P413" s="406">
        <v>8.0000000000000002E-3</v>
      </c>
      <c r="Q413" s="439"/>
      <c r="R413" s="436"/>
      <c r="S413" s="309" t="str">
        <f t="shared" si="42"/>
        <v>Não Qualificado</v>
      </c>
      <c r="T413" s="309" t="s">
        <v>163</v>
      </c>
      <c r="U413" s="309" t="s">
        <v>4055</v>
      </c>
      <c r="V413" s="309" t="s">
        <v>32</v>
      </c>
      <c r="W413" s="437" t="s">
        <v>4056</v>
      </c>
      <c r="X413" s="437" t="s">
        <v>4056</v>
      </c>
      <c r="Y413" s="437" t="s">
        <v>4056</v>
      </c>
      <c r="Z413" s="437" t="s">
        <v>4056</v>
      </c>
      <c r="AA413" s="437" t="s">
        <v>4056</v>
      </c>
      <c r="AB413" s="437" t="s">
        <v>4056</v>
      </c>
      <c r="AC413" s="437" t="s">
        <v>4056</v>
      </c>
      <c r="AD413" s="437" t="s">
        <v>4056</v>
      </c>
      <c r="AE413" s="437" t="s">
        <v>4056</v>
      </c>
      <c r="AF413" s="437" t="s">
        <v>4056</v>
      </c>
      <c r="AG413" s="437" t="s">
        <v>4056</v>
      </c>
      <c r="AH413" s="437" t="s">
        <v>4056</v>
      </c>
      <c r="AI413" s="437" t="s">
        <v>4056</v>
      </c>
      <c r="AJ413" s="437" t="s">
        <v>4056</v>
      </c>
      <c r="AK413" s="356" t="s">
        <v>3378</v>
      </c>
      <c r="AL413" s="356"/>
      <c r="AM413" s="356" t="s">
        <v>3378</v>
      </c>
      <c r="AN413" s="356"/>
      <c r="AO413" s="356"/>
      <c r="AP413" s="356"/>
      <c r="AQ413" s="356"/>
      <c r="AR413" s="356"/>
      <c r="AS413" s="356"/>
      <c r="AT413" s="356"/>
      <c r="AU413" s="356"/>
      <c r="AV413" s="356"/>
      <c r="AW413" s="356"/>
      <c r="AX413" s="356"/>
      <c r="AY413" s="356"/>
      <c r="AZ413" s="356"/>
      <c r="BA413" s="356">
        <v>0</v>
      </c>
      <c r="BB413" s="356">
        <v>0</v>
      </c>
      <c r="BC413" s="356">
        <v>112.96</v>
      </c>
      <c r="BD413" s="356" t="s">
        <v>3167</v>
      </c>
      <c r="BE413" s="356" t="s">
        <v>3167</v>
      </c>
      <c r="BF413" s="356">
        <v>0</v>
      </c>
      <c r="BG413" s="356">
        <v>0</v>
      </c>
      <c r="BH413" s="356">
        <v>0</v>
      </c>
      <c r="BI413" s="356">
        <v>0</v>
      </c>
      <c r="BJ413" s="356">
        <v>0</v>
      </c>
      <c r="BK413" s="356">
        <v>0</v>
      </c>
      <c r="BL413" s="356">
        <v>0</v>
      </c>
      <c r="BM413" s="356">
        <v>0</v>
      </c>
      <c r="BN413" s="356">
        <v>0</v>
      </c>
      <c r="BO413" s="356">
        <v>0</v>
      </c>
      <c r="BP413" s="356">
        <v>0</v>
      </c>
      <c r="BQ413" s="356">
        <v>0</v>
      </c>
      <c r="BR413" s="356">
        <v>0</v>
      </c>
      <c r="BS413" s="115">
        <v>0</v>
      </c>
      <c r="BT413" s="115"/>
    </row>
    <row r="414" spans="1:72" ht="15.75" customHeight="1">
      <c r="A414" s="127" t="s">
        <v>30</v>
      </c>
      <c r="B414" s="108" t="s">
        <v>3662</v>
      </c>
      <c r="C414" s="127" t="s">
        <v>3660</v>
      </c>
      <c r="D414" s="309">
        <v>2096281</v>
      </c>
      <c r="E414" s="310" t="s">
        <v>18</v>
      </c>
      <c r="F414" s="310" t="s">
        <v>32</v>
      </c>
      <c r="G414" s="310" t="s">
        <v>3306</v>
      </c>
      <c r="H414" s="310" t="str">
        <f>IFERROR(VLOOKUP(G414,'Cadastro de assessores'!A:B,2,FALSE),"Não Cadastrado")</f>
        <v>18236</v>
      </c>
      <c r="I414" s="310"/>
      <c r="J414" s="26" t="s">
        <v>170</v>
      </c>
      <c r="K414" s="309" t="s">
        <v>170</v>
      </c>
      <c r="L414" s="434">
        <v>44294</v>
      </c>
      <c r="M414" s="434">
        <v>44294</v>
      </c>
      <c r="N414" s="309"/>
      <c r="O414" s="309" t="s">
        <v>4068</v>
      </c>
      <c r="P414" s="406">
        <v>0.02</v>
      </c>
      <c r="Q414" s="439"/>
      <c r="R414" s="436"/>
      <c r="S414" s="309" t="str">
        <f t="shared" si="42"/>
        <v>Não Qualificado</v>
      </c>
      <c r="T414" s="309" t="s">
        <v>163</v>
      </c>
      <c r="U414" s="309" t="s">
        <v>4055</v>
      </c>
      <c r="V414" s="309" t="s">
        <v>32</v>
      </c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356"/>
      <c r="AL414" s="356"/>
      <c r="AM414" s="356"/>
      <c r="AN414" s="486">
        <v>3752150.03</v>
      </c>
      <c r="AO414" s="486"/>
      <c r="AP414" s="356">
        <v>3984072.13</v>
      </c>
      <c r="AQ414" s="356">
        <v>3952997.39</v>
      </c>
      <c r="AR414" s="356">
        <v>4073997.31</v>
      </c>
      <c r="AS414" s="356">
        <v>3992156.26</v>
      </c>
      <c r="AT414" s="356">
        <v>3819312.89</v>
      </c>
      <c r="AU414" s="356">
        <v>3754041.04</v>
      </c>
      <c r="AV414" s="356">
        <v>4235811.18</v>
      </c>
      <c r="AW414" s="356">
        <v>3347547.01</v>
      </c>
      <c r="AX414" s="356">
        <v>3311474.3</v>
      </c>
      <c r="AY414" s="356">
        <v>3375579.18</v>
      </c>
      <c r="AZ414" s="356">
        <v>3570905.22</v>
      </c>
      <c r="BA414" s="356">
        <v>3586642.03</v>
      </c>
      <c r="BB414" s="356">
        <v>3801306.08</v>
      </c>
      <c r="BC414" s="356">
        <v>6.89</v>
      </c>
      <c r="BD414" s="356">
        <v>4349976.96</v>
      </c>
      <c r="BE414" s="356">
        <v>4191688.29</v>
      </c>
      <c r="BF414" s="356">
        <v>4383914.28</v>
      </c>
      <c r="BG414" s="356">
        <v>4403819.68</v>
      </c>
      <c r="BH414" s="356">
        <v>4367841.78</v>
      </c>
      <c r="BI414" s="356">
        <v>4694580.1100000003</v>
      </c>
      <c r="BJ414" s="356">
        <v>4621282.9400000004</v>
      </c>
      <c r="BK414" s="356">
        <v>4598452.5999999996</v>
      </c>
      <c r="BL414" s="356">
        <v>4687501.2699999996</v>
      </c>
      <c r="BM414" s="356">
        <v>4303766.62</v>
      </c>
      <c r="BN414" s="356">
        <v>1925384.58</v>
      </c>
      <c r="BO414" s="356">
        <v>645002.80000000005</v>
      </c>
      <c r="BP414" s="356">
        <v>649620.09</v>
      </c>
      <c r="BQ414" s="356">
        <v>437940.9</v>
      </c>
      <c r="BR414" s="356">
        <v>417595.95</v>
      </c>
      <c r="BS414" s="115">
        <v>268901.46999999997</v>
      </c>
      <c r="BT414" s="115"/>
    </row>
    <row r="415" spans="1:72" ht="15.75" customHeight="1">
      <c r="A415" s="127" t="s">
        <v>30</v>
      </c>
      <c r="B415" s="108" t="s">
        <v>2465</v>
      </c>
      <c r="C415" s="127" t="s">
        <v>2463</v>
      </c>
      <c r="D415" s="309">
        <v>6199853</v>
      </c>
      <c r="E415" s="309" t="s">
        <v>18</v>
      </c>
      <c r="F415" s="309" t="s">
        <v>42</v>
      </c>
      <c r="G415" s="309" t="s">
        <v>90</v>
      </c>
      <c r="H415" s="310">
        <f>IFERROR(VLOOKUP(G415,'Cadastro de assessores'!A:B,2,FALSE),"Não Cadastrado")</f>
        <v>12331</v>
      </c>
      <c r="I415" s="309"/>
      <c r="J415" s="26" t="s">
        <v>4046</v>
      </c>
      <c r="K415" s="309"/>
      <c r="L415" s="438"/>
      <c r="M415" s="438">
        <v>44851</v>
      </c>
      <c r="N415" s="405"/>
      <c r="O415" s="309" t="s">
        <v>4053</v>
      </c>
      <c r="P415" s="406">
        <v>1.4999999999999999E-2</v>
      </c>
      <c r="Q415" s="439" t="s">
        <v>4338</v>
      </c>
      <c r="R415" s="436"/>
      <c r="S415" s="309"/>
      <c r="T415" s="309"/>
      <c r="U415" s="309"/>
      <c r="V415" s="309" t="s">
        <v>42</v>
      </c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356"/>
      <c r="AL415" s="356"/>
      <c r="AM415" s="356"/>
      <c r="AN415" s="356"/>
      <c r="AO415" s="356"/>
      <c r="AP415" s="356"/>
      <c r="AQ415" s="356"/>
      <c r="AR415" s="356"/>
      <c r="AS415" s="356"/>
      <c r="AT415" s="356"/>
      <c r="AU415" s="356"/>
      <c r="AV415" s="356"/>
      <c r="AW415" s="356"/>
      <c r="AX415" s="356"/>
      <c r="AY415" s="356"/>
      <c r="AZ415" s="356"/>
      <c r="BA415" s="356"/>
      <c r="BB415" s="356"/>
      <c r="BC415" s="356"/>
      <c r="BD415" s="356"/>
      <c r="BE415" s="356"/>
      <c r="BF415" s="356"/>
      <c r="BG415" s="356"/>
      <c r="BH415" s="356"/>
      <c r="BI415" s="356">
        <v>100475.74</v>
      </c>
      <c r="BJ415" s="356">
        <v>101193.93</v>
      </c>
      <c r="BK415" s="356">
        <v>101927.08</v>
      </c>
      <c r="BL415" s="356">
        <v>102982.85</v>
      </c>
      <c r="BM415" s="356">
        <v>103754.03</v>
      </c>
      <c r="BN415" s="356">
        <v>0</v>
      </c>
      <c r="BO415" s="356">
        <v>0</v>
      </c>
      <c r="BP415" s="356">
        <v>0</v>
      </c>
      <c r="BQ415" s="356">
        <v>0</v>
      </c>
      <c r="BR415" s="356">
        <v>0</v>
      </c>
      <c r="BS415" s="115">
        <v>0</v>
      </c>
      <c r="BT415" s="115"/>
    </row>
    <row r="416" spans="1:72" ht="15.75" customHeight="1">
      <c r="A416" s="127" t="s">
        <v>30</v>
      </c>
      <c r="B416" s="108" t="s">
        <v>5263</v>
      </c>
      <c r="C416" s="127" t="s">
        <v>5264</v>
      </c>
      <c r="D416" s="309">
        <v>528568</v>
      </c>
      <c r="E416" s="309" t="s">
        <v>159</v>
      </c>
      <c r="F416" s="309" t="s">
        <v>32</v>
      </c>
      <c r="G416" s="309" t="s">
        <v>175</v>
      </c>
      <c r="H416" s="309" t="str">
        <f>IFERROR(VLOOKUP(G416,'Cadastro de assessores'!A:B,2,FALSE),"Não Cadastrado")</f>
        <v>17896</v>
      </c>
      <c r="I416" s="309"/>
      <c r="J416" s="26" t="s">
        <v>161</v>
      </c>
      <c r="K416" s="309" t="s">
        <v>4052</v>
      </c>
      <c r="L416" s="438">
        <v>44183</v>
      </c>
      <c r="M416" s="438">
        <v>44183</v>
      </c>
      <c r="N416" s="405">
        <v>44315</v>
      </c>
      <c r="O416" s="309" t="s">
        <v>4047</v>
      </c>
      <c r="P416" s="406">
        <v>0.02</v>
      </c>
      <c r="Q416" s="439" t="s">
        <v>5265</v>
      </c>
      <c r="R416" s="436"/>
      <c r="S416" s="309" t="str">
        <f t="shared" ref="S416:S419" si="43">IF(BC416&lt;=0,"",IF(BC416&lt;=1000000,"Não Qualificado",IF(AND(BC416&gt;1000000,BC416&lt;=10000000),"Qualificado","Profissional")))</f>
        <v>Não Qualificado</v>
      </c>
      <c r="T416" s="309" t="s">
        <v>163</v>
      </c>
      <c r="U416" s="309" t="s">
        <v>4055</v>
      </c>
      <c r="V416" s="309" t="s">
        <v>32</v>
      </c>
      <c r="W416" s="437" t="s">
        <v>4056</v>
      </c>
      <c r="X416" s="437" t="s">
        <v>4056</v>
      </c>
      <c r="Y416" s="437" t="s">
        <v>4056</v>
      </c>
      <c r="Z416" s="437" t="s">
        <v>4056</v>
      </c>
      <c r="AA416" s="437" t="s">
        <v>4056</v>
      </c>
      <c r="AB416" s="437" t="s">
        <v>4056</v>
      </c>
      <c r="AC416" s="437" t="s">
        <v>4056</v>
      </c>
      <c r="AD416" s="437" t="s">
        <v>4056</v>
      </c>
      <c r="AE416" s="437" t="s">
        <v>4056</v>
      </c>
      <c r="AF416" s="437" t="s">
        <v>4056</v>
      </c>
      <c r="AG416" s="437" t="s">
        <v>4056</v>
      </c>
      <c r="AH416" s="437" t="s">
        <v>4056</v>
      </c>
      <c r="AI416" s="437" t="s">
        <v>4056</v>
      </c>
      <c r="AJ416" s="437" t="s">
        <v>4056</v>
      </c>
      <c r="AK416" s="356">
        <v>198992.23</v>
      </c>
      <c r="AL416" s="356">
        <v>193698.3</v>
      </c>
      <c r="AM416" s="356">
        <v>186081.09</v>
      </c>
      <c r="AN416" s="356">
        <v>186177.67</v>
      </c>
      <c r="AO416" s="356">
        <v>193917.59</v>
      </c>
      <c r="AP416" s="356">
        <v>195556.91</v>
      </c>
      <c r="AQ416" s="356">
        <v>194902.6</v>
      </c>
      <c r="AR416" s="356"/>
      <c r="AS416" s="356"/>
      <c r="AT416" s="356"/>
      <c r="AU416" s="356"/>
      <c r="AV416" s="356"/>
      <c r="AW416" s="356"/>
      <c r="AX416" s="356"/>
      <c r="AY416" s="356"/>
      <c r="AZ416" s="356"/>
      <c r="BA416" s="356">
        <v>0</v>
      </c>
      <c r="BB416" s="356">
        <v>0</v>
      </c>
      <c r="BC416" s="356">
        <v>78438.23</v>
      </c>
      <c r="BD416" s="356" t="s">
        <v>3167</v>
      </c>
      <c r="BE416" s="356" t="s">
        <v>3167</v>
      </c>
      <c r="BF416" s="356">
        <v>0</v>
      </c>
      <c r="BG416" s="356">
        <v>0</v>
      </c>
      <c r="BH416" s="356">
        <v>0</v>
      </c>
      <c r="BI416" s="356">
        <v>0</v>
      </c>
      <c r="BJ416" s="356">
        <v>0</v>
      </c>
      <c r="BK416" s="356">
        <v>0</v>
      </c>
      <c r="BL416" s="356">
        <v>0</v>
      </c>
      <c r="BM416" s="356">
        <v>0</v>
      </c>
      <c r="BN416" s="356">
        <v>0</v>
      </c>
      <c r="BO416" s="356">
        <v>0</v>
      </c>
      <c r="BP416" s="356">
        <v>0</v>
      </c>
      <c r="BQ416" s="356">
        <v>0</v>
      </c>
      <c r="BR416" s="356">
        <v>0</v>
      </c>
      <c r="BS416" s="115" t="s">
        <v>4057</v>
      </c>
      <c r="BT416" s="115"/>
    </row>
    <row r="417" spans="1:72" ht="15.75" customHeight="1">
      <c r="A417" s="127" t="s">
        <v>30</v>
      </c>
      <c r="B417" s="108" t="s">
        <v>5266</v>
      </c>
      <c r="C417" s="408" t="s">
        <v>5267</v>
      </c>
      <c r="D417" s="316">
        <v>7388997</v>
      </c>
      <c r="E417" s="310" t="s">
        <v>18</v>
      </c>
      <c r="F417" s="310" t="s">
        <v>32</v>
      </c>
      <c r="G417" s="445" t="s">
        <v>1034</v>
      </c>
      <c r="H417" s="310">
        <f>IFERROR(VLOOKUP(G417,'Cadastro de assessores'!A:B,2,FALSE),"Não Cadastrado")</f>
        <v>12342</v>
      </c>
      <c r="I417" s="310"/>
      <c r="J417" s="26" t="s">
        <v>161</v>
      </c>
      <c r="K417" s="309" t="s">
        <v>170</v>
      </c>
      <c r="L417" s="435">
        <v>44539</v>
      </c>
      <c r="M417" s="435">
        <v>44543</v>
      </c>
      <c r="N417" s="445"/>
      <c r="O417" s="445" t="s">
        <v>4061</v>
      </c>
      <c r="P417" s="406">
        <v>7.0000000000000001E-3</v>
      </c>
      <c r="Q417" s="328"/>
      <c r="R417" s="436"/>
      <c r="S417" s="309" t="str">
        <f t="shared" si="43"/>
        <v/>
      </c>
      <c r="T417" s="309" t="s">
        <v>163</v>
      </c>
      <c r="U417" s="309" t="s">
        <v>4308</v>
      </c>
      <c r="V417" s="309" t="s">
        <v>970</v>
      </c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437"/>
      <c r="AH417" s="437"/>
      <c r="AI417" s="437"/>
      <c r="AJ417" s="356"/>
      <c r="AK417" s="356"/>
      <c r="AL417" s="356"/>
      <c r="AM417" s="486"/>
      <c r="AN417" s="486"/>
      <c r="AO417" s="356"/>
      <c r="AP417" s="356"/>
      <c r="AQ417" s="356"/>
      <c r="AR417" s="356"/>
      <c r="AS417" s="356"/>
      <c r="AT417" s="356"/>
      <c r="AU417" s="356"/>
      <c r="AV417" s="356"/>
      <c r="AW417" s="356"/>
      <c r="AX417" s="367"/>
      <c r="AY417" s="367"/>
      <c r="AZ417" s="437"/>
      <c r="BA417" s="437">
        <v>0</v>
      </c>
      <c r="BB417" s="437">
        <v>155247.01999999999</v>
      </c>
      <c r="BC417" s="437"/>
      <c r="BD417" s="356">
        <v>204753.49</v>
      </c>
      <c r="BE417" s="356">
        <v>206673.78</v>
      </c>
      <c r="BF417" s="356">
        <v>208311.42</v>
      </c>
      <c r="BG417" s="356">
        <v>209379.4007</v>
      </c>
      <c r="BH417" s="356">
        <v>210570.18</v>
      </c>
      <c r="BI417" s="356">
        <v>212101.64</v>
      </c>
      <c r="BJ417" s="356">
        <v>214005.76000000001</v>
      </c>
      <c r="BK417" s="356">
        <v>215830.17</v>
      </c>
      <c r="BL417" s="356">
        <v>218227</v>
      </c>
      <c r="BM417" s="356">
        <v>219651.65</v>
      </c>
      <c r="BN417" s="356">
        <v>221356.13</v>
      </c>
      <c r="BO417" s="356">
        <v>214825.95</v>
      </c>
      <c r="BP417" s="356">
        <v>212871.18</v>
      </c>
      <c r="BQ417" s="356">
        <v>209431.54</v>
      </c>
      <c r="BR417" s="356">
        <v>206209.21</v>
      </c>
      <c r="BS417" s="115" t="s">
        <v>4057</v>
      </c>
      <c r="BT417" s="115"/>
    </row>
    <row r="418" spans="1:72" ht="15.75" customHeight="1">
      <c r="A418" s="127" t="s">
        <v>30</v>
      </c>
      <c r="B418" s="108" t="s">
        <v>5268</v>
      </c>
      <c r="C418" s="127" t="s">
        <v>5269</v>
      </c>
      <c r="D418" s="309">
        <v>3445098</v>
      </c>
      <c r="E418" s="310" t="s">
        <v>3158</v>
      </c>
      <c r="F418" s="310" t="s">
        <v>32</v>
      </c>
      <c r="G418" s="310" t="s">
        <v>3158</v>
      </c>
      <c r="H418" s="310" t="str">
        <f>IFERROR(VLOOKUP(G418,'Cadastro de assessores'!A:B,2,FALSE),"Não Cadastrado")</f>
        <v>18986</v>
      </c>
      <c r="I418" s="310"/>
      <c r="J418" s="26" t="s">
        <v>4046</v>
      </c>
      <c r="K418" s="309" t="s">
        <v>179</v>
      </c>
      <c r="L418" s="434">
        <v>44036</v>
      </c>
      <c r="M418" s="434">
        <v>44043</v>
      </c>
      <c r="N418" s="309"/>
      <c r="O418" s="309" t="s">
        <v>4053</v>
      </c>
      <c r="P418" s="406">
        <v>1.4999999999999999E-2</v>
      </c>
      <c r="Q418" s="439"/>
      <c r="R418" s="436"/>
      <c r="S418" s="309" t="str">
        <f t="shared" si="43"/>
        <v>Não Qualificado</v>
      </c>
      <c r="T418" s="309" t="s">
        <v>163</v>
      </c>
      <c r="U418" s="309" t="s">
        <v>4226</v>
      </c>
      <c r="V418" s="309" t="s">
        <v>42</v>
      </c>
      <c r="W418" s="437" t="s">
        <v>4056</v>
      </c>
      <c r="X418" s="437" t="s">
        <v>4056</v>
      </c>
      <c r="Y418" s="437" t="s">
        <v>4056</v>
      </c>
      <c r="Z418" s="437" t="s">
        <v>4056</v>
      </c>
      <c r="AA418" s="437" t="s">
        <v>4056</v>
      </c>
      <c r="AB418" s="437" t="s">
        <v>4056</v>
      </c>
      <c r="AC418" s="437" t="s">
        <v>4056</v>
      </c>
      <c r="AD418" s="437" t="s">
        <v>4056</v>
      </c>
      <c r="AE418" s="437" t="s">
        <v>4056</v>
      </c>
      <c r="AF418" s="437" t="s">
        <v>5270</v>
      </c>
      <c r="AG418" s="437" t="s">
        <v>5271</v>
      </c>
      <c r="AH418" s="437" t="s">
        <v>5272</v>
      </c>
      <c r="AI418" s="437" t="s">
        <v>5273</v>
      </c>
      <c r="AJ418" s="437" t="s">
        <v>5274</v>
      </c>
      <c r="AK418" s="356">
        <v>230034.47</v>
      </c>
      <c r="AL418" s="356">
        <v>164120.99</v>
      </c>
      <c r="AM418" s="356">
        <v>49992.45</v>
      </c>
      <c r="AN418" s="486">
        <v>9340.9500000000007</v>
      </c>
      <c r="AO418" s="486">
        <v>766.32</v>
      </c>
      <c r="AP418" s="356">
        <v>765.72</v>
      </c>
      <c r="AQ418" s="356">
        <v>765.52</v>
      </c>
      <c r="AR418" s="356">
        <v>764.47</v>
      </c>
      <c r="AS418" s="356">
        <v>763.42</v>
      </c>
      <c r="AT418" s="356">
        <v>762.32</v>
      </c>
      <c r="AU418" s="356">
        <v>761.22</v>
      </c>
      <c r="AV418" s="356">
        <v>603.78</v>
      </c>
      <c r="AW418" s="356">
        <v>759.17</v>
      </c>
      <c r="AX418" s="356">
        <v>758.17</v>
      </c>
      <c r="AY418" s="356"/>
      <c r="AZ418" s="356"/>
      <c r="BA418" s="356">
        <v>0</v>
      </c>
      <c r="BB418" s="356">
        <v>0</v>
      </c>
      <c r="BC418" s="356">
        <v>100974.27</v>
      </c>
      <c r="BD418" s="356">
        <v>6.72</v>
      </c>
      <c r="BE418" s="356">
        <v>6.72</v>
      </c>
      <c r="BF418" s="356">
        <v>6.73</v>
      </c>
      <c r="BG418" s="356">
        <v>6.73</v>
      </c>
      <c r="BH418" s="356">
        <v>6.73</v>
      </c>
      <c r="BI418" s="356">
        <v>6.73</v>
      </c>
      <c r="BJ418" s="356">
        <v>6.73</v>
      </c>
      <c r="BK418" s="356">
        <v>6.73</v>
      </c>
      <c r="BL418" s="356">
        <v>6.73</v>
      </c>
      <c r="BM418" s="356">
        <v>6.73</v>
      </c>
      <c r="BN418" s="356">
        <v>6.73</v>
      </c>
      <c r="BO418" s="356">
        <v>6.73</v>
      </c>
      <c r="BP418" s="356">
        <v>6.73</v>
      </c>
      <c r="BQ418" s="356">
        <v>6.73</v>
      </c>
      <c r="BR418" s="356">
        <v>6.73</v>
      </c>
      <c r="BS418" s="115">
        <v>0</v>
      </c>
      <c r="BT418" s="115"/>
    </row>
    <row r="419" spans="1:72" ht="15.75" customHeight="1">
      <c r="A419" s="127" t="s">
        <v>30</v>
      </c>
      <c r="B419" s="108" t="s">
        <v>5275</v>
      </c>
      <c r="C419" s="408" t="s">
        <v>5276</v>
      </c>
      <c r="D419" s="451">
        <v>7709062</v>
      </c>
      <c r="E419" s="309" t="s">
        <v>18</v>
      </c>
      <c r="F419" s="309" t="s">
        <v>42</v>
      </c>
      <c r="G419" s="309" t="s">
        <v>5277</v>
      </c>
      <c r="H419" s="309" t="str">
        <f>IFERROR(VLOOKUP(G419,'Cadastro de assessores'!A:B,2,FALSE),"Não Cadastrado")</f>
        <v>15544</v>
      </c>
      <c r="I419" s="309"/>
      <c r="J419" s="26" t="s">
        <v>161</v>
      </c>
      <c r="K419" s="309" t="s">
        <v>179</v>
      </c>
      <c r="L419" s="405">
        <v>44615</v>
      </c>
      <c r="M419" s="405">
        <v>44623</v>
      </c>
      <c r="N419" s="409">
        <v>44820</v>
      </c>
      <c r="O419" s="316" t="s">
        <v>4409</v>
      </c>
      <c r="P419" s="406">
        <v>0.01</v>
      </c>
      <c r="Q419" s="439" t="s">
        <v>5278</v>
      </c>
      <c r="R419" s="436"/>
      <c r="S419" s="309" t="str">
        <f t="shared" si="43"/>
        <v>Não Qualificado</v>
      </c>
      <c r="T419" s="309" t="s">
        <v>163</v>
      </c>
      <c r="U419" s="309" t="s">
        <v>4100</v>
      </c>
      <c r="V419" s="309" t="s">
        <v>42</v>
      </c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356"/>
      <c r="AL419" s="356"/>
      <c r="AM419" s="356"/>
      <c r="AN419" s="356"/>
      <c r="AO419" s="356"/>
      <c r="AP419" s="356"/>
      <c r="AQ419" s="356"/>
      <c r="AR419" s="356"/>
      <c r="AS419" s="356"/>
      <c r="AT419" s="356"/>
      <c r="AU419" s="356"/>
      <c r="AV419" s="356"/>
      <c r="AW419" s="356"/>
      <c r="AX419" s="356"/>
      <c r="AY419" s="356"/>
      <c r="AZ419" s="356"/>
      <c r="BA419" s="356"/>
      <c r="BB419" s="356">
        <v>424475.61</v>
      </c>
      <c r="BC419" s="356">
        <v>964.67</v>
      </c>
      <c r="BD419" s="356">
        <v>421105.59</v>
      </c>
      <c r="BE419" s="356">
        <v>418513.57</v>
      </c>
      <c r="BF419" s="356">
        <v>427884.57</v>
      </c>
      <c r="BG419" s="356">
        <v>31955.279999999999</v>
      </c>
      <c r="BH419" s="356">
        <v>0</v>
      </c>
      <c r="BI419" s="356">
        <v>0</v>
      </c>
      <c r="BJ419" s="356">
        <v>0</v>
      </c>
      <c r="BK419" s="356">
        <v>0</v>
      </c>
      <c r="BL419" s="356">
        <v>0</v>
      </c>
      <c r="BM419" s="356">
        <v>0</v>
      </c>
      <c r="BN419" s="356">
        <v>0</v>
      </c>
      <c r="BO419" s="356">
        <v>0</v>
      </c>
      <c r="BP419" s="356">
        <v>0</v>
      </c>
      <c r="BQ419" s="356">
        <v>0</v>
      </c>
      <c r="BR419" s="356">
        <v>0</v>
      </c>
      <c r="BS419" s="115" t="s">
        <v>4057</v>
      </c>
      <c r="BT419" s="115"/>
    </row>
    <row r="420" spans="1:72" ht="15.75" customHeight="1">
      <c r="A420" s="127" t="s">
        <v>30</v>
      </c>
      <c r="B420" s="108" t="s">
        <v>5279</v>
      </c>
      <c r="C420" s="408" t="s">
        <v>5280</v>
      </c>
      <c r="D420" s="336">
        <v>5577</v>
      </c>
      <c r="E420" s="310" t="s">
        <v>18</v>
      </c>
      <c r="F420" s="310" t="s">
        <v>32</v>
      </c>
      <c r="G420" s="310" t="s">
        <v>255</v>
      </c>
      <c r="H420" s="310">
        <f>IFERROR(VLOOKUP(G420,'Cadastro de assessores'!A:B,2,FALSE),"Não Cadastrado")</f>
        <v>12344</v>
      </c>
      <c r="I420" s="310"/>
      <c r="J420" s="26" t="s">
        <v>4046</v>
      </c>
      <c r="K420" s="310" t="s">
        <v>170</v>
      </c>
      <c r="L420" s="442">
        <v>44760</v>
      </c>
      <c r="M420" s="442">
        <v>44764</v>
      </c>
      <c r="N420" s="316"/>
      <c r="O420" s="316" t="s">
        <v>4064</v>
      </c>
      <c r="P420" s="406">
        <v>1.2E-2</v>
      </c>
      <c r="Q420" s="176"/>
      <c r="R420" s="436"/>
      <c r="S420" s="309"/>
      <c r="T420" s="309" t="s">
        <v>163</v>
      </c>
      <c r="U420" s="316"/>
      <c r="V420" s="316" t="s">
        <v>209</v>
      </c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  <c r="AG420" s="367"/>
      <c r="AH420" s="367"/>
      <c r="AI420" s="367"/>
      <c r="AJ420" s="367"/>
      <c r="AK420" s="356"/>
      <c r="AL420" s="356"/>
      <c r="AM420" s="486"/>
      <c r="AN420" s="486"/>
      <c r="AO420" s="356"/>
      <c r="AP420" s="356"/>
      <c r="AQ420" s="356"/>
      <c r="AR420" s="367"/>
      <c r="AS420" s="356"/>
      <c r="AT420" s="356"/>
      <c r="AU420" s="356"/>
      <c r="AV420" s="356"/>
      <c r="AW420" s="356"/>
      <c r="AX420" s="356"/>
      <c r="AY420" s="356"/>
      <c r="AZ420" s="356"/>
      <c r="BA420" s="356"/>
      <c r="BB420" s="356"/>
      <c r="BC420" s="356"/>
      <c r="BD420" s="356"/>
      <c r="BE420" s="356"/>
      <c r="BF420" s="356">
        <v>150452.47</v>
      </c>
      <c r="BG420" s="356">
        <v>255396.9278</v>
      </c>
      <c r="BH420" s="356">
        <v>257973.14</v>
      </c>
      <c r="BI420" s="356">
        <v>262330.57</v>
      </c>
      <c r="BJ420" s="356">
        <v>263258.57</v>
      </c>
      <c r="BK420" s="356">
        <v>285879.14</v>
      </c>
      <c r="BL420" s="356">
        <v>389043.01</v>
      </c>
      <c r="BM420" s="356">
        <v>392301.38</v>
      </c>
      <c r="BN420" s="356">
        <v>0</v>
      </c>
      <c r="BO420" s="356">
        <v>0</v>
      </c>
      <c r="BP420" s="356">
        <v>0</v>
      </c>
      <c r="BQ420" s="356">
        <v>0</v>
      </c>
      <c r="BR420" s="356">
        <v>0</v>
      </c>
      <c r="BS420" s="115">
        <v>0</v>
      </c>
      <c r="BT420" s="115"/>
    </row>
    <row r="421" spans="1:72" ht="15.75" customHeight="1">
      <c r="A421" s="127" t="s">
        <v>30</v>
      </c>
      <c r="B421" s="108" t="s">
        <v>2480</v>
      </c>
      <c r="C421" s="408" t="s">
        <v>5281</v>
      </c>
      <c r="D421" s="441">
        <v>2284049</v>
      </c>
      <c r="E421" s="310" t="s">
        <v>18</v>
      </c>
      <c r="F421" s="310" t="s">
        <v>32</v>
      </c>
      <c r="G421" s="310" t="s">
        <v>255</v>
      </c>
      <c r="H421" s="310">
        <f>IFERROR(VLOOKUP(G421,'Cadastro de assessores'!A:B,2,FALSE),"Não Cadastrado")</f>
        <v>12344</v>
      </c>
      <c r="I421" s="310"/>
      <c r="J421" s="26" t="s">
        <v>4046</v>
      </c>
      <c r="K421" s="310" t="s">
        <v>170</v>
      </c>
      <c r="L421" s="442">
        <v>44636</v>
      </c>
      <c r="M421" s="442">
        <v>44645</v>
      </c>
      <c r="N421" s="316"/>
      <c r="O421" s="316" t="s">
        <v>4061</v>
      </c>
      <c r="P421" s="406">
        <v>7.0000000000000001E-3</v>
      </c>
      <c r="Q421" s="176"/>
      <c r="R421" s="436"/>
      <c r="S421" s="309" t="str">
        <f t="shared" ref="S421:S428" si="44">IF(BC421&lt;=0,"",IF(BC421&lt;=1000000,"Não Qualificado",IF(AND(BC421&gt;1000000,BC421&lt;=10000000),"Qualificado","Profissional")))</f>
        <v>Não Qualificado</v>
      </c>
      <c r="T421" s="309" t="s">
        <v>163</v>
      </c>
      <c r="U421" s="316" t="s">
        <v>4919</v>
      </c>
      <c r="V421" s="316" t="s">
        <v>32</v>
      </c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  <c r="AG421" s="367"/>
      <c r="AH421" s="367"/>
      <c r="AI421" s="367"/>
      <c r="AJ421" s="367"/>
      <c r="AK421" s="356"/>
      <c r="AL421" s="356"/>
      <c r="AM421" s="486"/>
      <c r="AN421" s="486"/>
      <c r="AO421" s="356"/>
      <c r="AP421" s="356"/>
      <c r="AQ421" s="356"/>
      <c r="AR421" s="367"/>
      <c r="AS421" s="356"/>
      <c r="AT421" s="356"/>
      <c r="AU421" s="356"/>
      <c r="AV421" s="356"/>
      <c r="AW421" s="356"/>
      <c r="AX421" s="356"/>
      <c r="AY421" s="356"/>
      <c r="AZ421" s="356"/>
      <c r="BA421" s="356"/>
      <c r="BB421" s="356">
        <v>77144.95</v>
      </c>
      <c r="BC421" s="356">
        <v>8178.93</v>
      </c>
      <c r="BD421" s="356">
        <v>95150.09</v>
      </c>
      <c r="BE421" s="356">
        <v>94945.35</v>
      </c>
      <c r="BF421" s="356">
        <v>95631.23</v>
      </c>
      <c r="BG421" s="356">
        <v>97307.959690000003</v>
      </c>
      <c r="BH421" s="356">
        <v>97831.77</v>
      </c>
      <c r="BI421" s="356">
        <v>98500.44</v>
      </c>
      <c r="BJ421" s="356">
        <v>98453.759999999995</v>
      </c>
      <c r="BK421" s="356">
        <v>99020.15</v>
      </c>
      <c r="BL421" s="356">
        <v>99457.3</v>
      </c>
      <c r="BM421" s="356">
        <v>100191.32</v>
      </c>
      <c r="BN421" s="356">
        <v>66.069999999999993</v>
      </c>
      <c r="BO421" s="356">
        <v>66.069999999999993</v>
      </c>
      <c r="BP421" s="356">
        <v>66.069999999999993</v>
      </c>
      <c r="BQ421" s="356">
        <v>66.069999999999993</v>
      </c>
      <c r="BR421" s="356">
        <v>66.069999999999993</v>
      </c>
      <c r="BS421" s="115">
        <v>5249.61</v>
      </c>
      <c r="BT421" s="115"/>
    </row>
    <row r="422" spans="1:72" ht="15.75" customHeight="1">
      <c r="A422" s="127" t="s">
        <v>30</v>
      </c>
      <c r="B422" s="108" t="s">
        <v>5282</v>
      </c>
      <c r="C422" s="408" t="s">
        <v>5283</v>
      </c>
      <c r="D422" s="316">
        <v>5603037</v>
      </c>
      <c r="E422" s="309" t="s">
        <v>3158</v>
      </c>
      <c r="F422" s="309" t="s">
        <v>32</v>
      </c>
      <c r="G422" s="316" t="s">
        <v>3158</v>
      </c>
      <c r="H422" s="316" t="str">
        <f>IFERROR(VLOOKUP(G422,'Cadastro de assessores'!A:B,2,FALSE),"Não Cadastrado")</f>
        <v>18986</v>
      </c>
      <c r="I422" s="316"/>
      <c r="J422" s="26" t="s">
        <v>161</v>
      </c>
      <c r="K422" s="494" t="s">
        <v>170</v>
      </c>
      <c r="L422" s="405">
        <v>44358</v>
      </c>
      <c r="M422" s="405">
        <v>44361</v>
      </c>
      <c r="N422" s="405">
        <v>44831</v>
      </c>
      <c r="O422" s="309" t="s">
        <v>4064</v>
      </c>
      <c r="P422" s="406">
        <v>1.2E-2</v>
      </c>
      <c r="Q422" s="176" t="s">
        <v>5284</v>
      </c>
      <c r="R422" s="436"/>
      <c r="S422" s="309" t="str">
        <f t="shared" si="44"/>
        <v/>
      </c>
      <c r="T422" s="309" t="s">
        <v>163</v>
      </c>
      <c r="U422" s="316" t="s">
        <v>4437</v>
      </c>
      <c r="V422" s="316" t="s">
        <v>32</v>
      </c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  <c r="AG422" s="367"/>
      <c r="AH422" s="367"/>
      <c r="AI422" s="367"/>
      <c r="AJ422" s="367"/>
      <c r="AK422" s="356"/>
      <c r="AL422" s="356"/>
      <c r="AM422" s="486"/>
      <c r="AN422" s="486"/>
      <c r="AO422" s="356"/>
      <c r="AP422" s="356"/>
      <c r="AQ422" s="356"/>
      <c r="AR422" s="367"/>
      <c r="AS422" s="356">
        <v>179080.44</v>
      </c>
      <c r="AT422" s="356">
        <v>177667.68</v>
      </c>
      <c r="AU422" s="356">
        <v>177390.63</v>
      </c>
      <c r="AV422" s="356">
        <v>176513.25</v>
      </c>
      <c r="AW422" s="356">
        <v>174540.56</v>
      </c>
      <c r="AX422" s="356">
        <v>175051.04</v>
      </c>
      <c r="AY422" s="356">
        <v>176221.37</v>
      </c>
      <c r="AZ422" s="356">
        <v>179778.6</v>
      </c>
      <c r="BA422" s="356">
        <v>181123.17</v>
      </c>
      <c r="BB422" s="356">
        <v>185286.7</v>
      </c>
      <c r="BC422" s="356"/>
      <c r="BD422" s="356">
        <v>186279.26</v>
      </c>
      <c r="BE422" s="356">
        <v>186726.57</v>
      </c>
      <c r="BF422" s="356">
        <v>189154.18</v>
      </c>
      <c r="BG422" s="356">
        <v>190267.4228</v>
      </c>
      <c r="BH422" s="356">
        <v>0</v>
      </c>
      <c r="BI422" s="356">
        <v>0</v>
      </c>
      <c r="BJ422" s="356">
        <v>0</v>
      </c>
      <c r="BK422" s="356">
        <v>0</v>
      </c>
      <c r="BL422" s="356">
        <v>0</v>
      </c>
      <c r="BM422" s="356">
        <v>0</v>
      </c>
      <c r="BN422" s="356">
        <v>0</v>
      </c>
      <c r="BO422" s="356">
        <v>0</v>
      </c>
      <c r="BP422" s="356">
        <v>0</v>
      </c>
      <c r="BQ422" s="356">
        <v>0</v>
      </c>
      <c r="BR422" s="356">
        <v>0</v>
      </c>
      <c r="BS422" s="115" t="s">
        <v>4057</v>
      </c>
      <c r="BT422" s="115"/>
    </row>
    <row r="423" spans="1:72" ht="15.75" customHeight="1">
      <c r="A423" s="127" t="s">
        <v>30</v>
      </c>
      <c r="B423" s="108" t="s">
        <v>5285</v>
      </c>
      <c r="C423" s="408" t="s">
        <v>5286</v>
      </c>
      <c r="D423" s="309">
        <v>5646446</v>
      </c>
      <c r="E423" s="309" t="s">
        <v>159</v>
      </c>
      <c r="F423" s="309" t="s">
        <v>32</v>
      </c>
      <c r="G423" s="309" t="s">
        <v>3035</v>
      </c>
      <c r="H423" s="310">
        <f>IFERROR(VLOOKUP(G423,'Cadastro de assessores'!A:B,2,FALSE),"Não Cadastrado")</f>
        <v>12347</v>
      </c>
      <c r="I423" s="310"/>
      <c r="J423" s="26" t="s">
        <v>4046</v>
      </c>
      <c r="K423" s="310" t="s">
        <v>170</v>
      </c>
      <c r="L423" s="434">
        <v>44361</v>
      </c>
      <c r="M423" s="434">
        <v>44361</v>
      </c>
      <c r="N423" s="309"/>
      <c r="O423" s="309" t="s">
        <v>4064</v>
      </c>
      <c r="P423" s="406">
        <v>1.2E-2</v>
      </c>
      <c r="Q423" s="440" t="s">
        <v>5287</v>
      </c>
      <c r="R423" s="436"/>
      <c r="S423" s="309" t="str">
        <f t="shared" si="44"/>
        <v/>
      </c>
      <c r="T423" s="309" t="s">
        <v>163</v>
      </c>
      <c r="U423" s="316" t="s">
        <v>4468</v>
      </c>
      <c r="V423" s="316" t="s">
        <v>32</v>
      </c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  <c r="AG423" s="367"/>
      <c r="AH423" s="367"/>
      <c r="AI423" s="367"/>
      <c r="AJ423" s="367"/>
      <c r="AK423" s="356"/>
      <c r="AL423" s="356"/>
      <c r="AM423" s="486"/>
      <c r="AN423" s="486"/>
      <c r="AO423" s="356"/>
      <c r="AP423" s="356"/>
      <c r="AQ423" s="356"/>
      <c r="AR423" s="367"/>
      <c r="AS423" s="356">
        <v>99486.96</v>
      </c>
      <c r="AT423" s="356">
        <v>98741.88</v>
      </c>
      <c r="AU423" s="356">
        <v>98622.080000000002</v>
      </c>
      <c r="AV423" s="356">
        <v>97992.65</v>
      </c>
      <c r="AW423" s="356">
        <v>96580</v>
      </c>
      <c r="AX423" s="356">
        <v>96741.63</v>
      </c>
      <c r="AY423" s="356">
        <v>97588.61</v>
      </c>
      <c r="AZ423" s="356">
        <v>99675.81</v>
      </c>
      <c r="BA423" s="356">
        <v>100420.04</v>
      </c>
      <c r="BB423" s="356">
        <v>102689.98</v>
      </c>
      <c r="BC423" s="356"/>
      <c r="BD423" s="356">
        <v>103368.06</v>
      </c>
      <c r="BE423" s="356">
        <v>103599.96</v>
      </c>
      <c r="BF423" s="356">
        <v>104929.58</v>
      </c>
      <c r="BG423" s="356">
        <v>105561.3726</v>
      </c>
      <c r="BH423" s="356">
        <v>105848.05</v>
      </c>
      <c r="BI423" s="356">
        <v>107710.65</v>
      </c>
      <c r="BJ423" s="356">
        <v>107750.06</v>
      </c>
      <c r="BK423" s="356">
        <v>139.04</v>
      </c>
      <c r="BL423" s="356">
        <v>138.75</v>
      </c>
      <c r="BM423" s="356">
        <v>138.75</v>
      </c>
      <c r="BN423" s="356">
        <v>0</v>
      </c>
      <c r="BO423" s="356">
        <v>0</v>
      </c>
      <c r="BP423" s="356">
        <v>0</v>
      </c>
      <c r="BQ423" s="356">
        <v>0</v>
      </c>
      <c r="BR423" s="356">
        <v>0</v>
      </c>
      <c r="BS423" s="115">
        <v>0</v>
      </c>
      <c r="BT423" s="115"/>
    </row>
    <row r="424" spans="1:72" ht="15.75" customHeight="1">
      <c r="A424" s="127" t="s">
        <v>30</v>
      </c>
      <c r="B424" s="108" t="s">
        <v>3667</v>
      </c>
      <c r="C424" s="127" t="s">
        <v>5288</v>
      </c>
      <c r="D424" s="309">
        <v>3768368</v>
      </c>
      <c r="E424" s="310" t="s">
        <v>18</v>
      </c>
      <c r="F424" s="310" t="s">
        <v>32</v>
      </c>
      <c r="G424" s="310" t="s">
        <v>3190</v>
      </c>
      <c r="H424" s="310" t="str">
        <f>IFERROR(VLOOKUP(G424,'Cadastro de assessores'!A:B,2,FALSE),"Não Cadastrado")</f>
        <v>18836</v>
      </c>
      <c r="I424" s="310"/>
      <c r="J424" s="26" t="s">
        <v>4046</v>
      </c>
      <c r="K424" s="310" t="s">
        <v>170</v>
      </c>
      <c r="L424" s="435">
        <v>44138</v>
      </c>
      <c r="M424" s="435">
        <v>44151</v>
      </c>
      <c r="N424" s="316"/>
      <c r="O424" s="316" t="s">
        <v>4101</v>
      </c>
      <c r="P424" s="406">
        <v>8.0000000000000002E-3</v>
      </c>
      <c r="Q424" s="439"/>
      <c r="R424" s="436"/>
      <c r="S424" s="309" t="str">
        <f t="shared" si="44"/>
        <v/>
      </c>
      <c r="T424" s="309" t="s">
        <v>163</v>
      </c>
      <c r="U424" s="309" t="s">
        <v>4308</v>
      </c>
      <c r="V424" s="309" t="s">
        <v>970</v>
      </c>
      <c r="W424" s="437" t="s">
        <v>4056</v>
      </c>
      <c r="X424" s="437" t="s">
        <v>4056</v>
      </c>
      <c r="Y424" s="437" t="s">
        <v>4056</v>
      </c>
      <c r="Z424" s="437" t="s">
        <v>4056</v>
      </c>
      <c r="AA424" s="437" t="s">
        <v>4056</v>
      </c>
      <c r="AB424" s="437" t="s">
        <v>4056</v>
      </c>
      <c r="AC424" s="437" t="s">
        <v>4056</v>
      </c>
      <c r="AD424" s="437" t="s">
        <v>4056</v>
      </c>
      <c r="AE424" s="437" t="s">
        <v>4056</v>
      </c>
      <c r="AF424" s="437" t="s">
        <v>4056</v>
      </c>
      <c r="AG424" s="437" t="s">
        <v>4056</v>
      </c>
      <c r="AH424" s="437" t="s">
        <v>4056</v>
      </c>
      <c r="AI424" s="437" t="s">
        <v>4056</v>
      </c>
      <c r="AJ424" s="437" t="s">
        <v>5289</v>
      </c>
      <c r="AK424" s="356">
        <v>184047.01</v>
      </c>
      <c r="AL424" s="356">
        <v>185599.02</v>
      </c>
      <c r="AM424" s="356">
        <v>192943.12</v>
      </c>
      <c r="AN424" s="486">
        <v>186927.29</v>
      </c>
      <c r="AO424" s="486">
        <v>187877.53</v>
      </c>
      <c r="AP424" s="356">
        <v>188044.73</v>
      </c>
      <c r="AQ424" s="356">
        <v>193084.91</v>
      </c>
      <c r="AR424" s="356">
        <v>193593.09</v>
      </c>
      <c r="AS424" s="356">
        <v>193457.96</v>
      </c>
      <c r="AT424" s="356">
        <v>199267.25</v>
      </c>
      <c r="AU424" s="356">
        <v>193341.29</v>
      </c>
      <c r="AV424" s="356">
        <v>191535.03</v>
      </c>
      <c r="AW424" s="356">
        <v>187466.74</v>
      </c>
      <c r="AX424" s="356">
        <v>175512.59</v>
      </c>
      <c r="AY424" s="356">
        <v>183520.45</v>
      </c>
      <c r="AZ424" s="356">
        <v>186195</v>
      </c>
      <c r="BA424" s="356">
        <v>188387.74</v>
      </c>
      <c r="BB424" s="356">
        <v>188617.9</v>
      </c>
      <c r="BC424" s="356"/>
      <c r="BD424" s="356">
        <v>195352.51</v>
      </c>
      <c r="BE424" s="356">
        <v>195450.77</v>
      </c>
      <c r="BF424" s="356">
        <v>197563.01</v>
      </c>
      <c r="BG424" s="356">
        <v>202898.63</v>
      </c>
      <c r="BH424" s="356">
        <v>202815.16</v>
      </c>
      <c r="BI424" s="356">
        <v>207841.93</v>
      </c>
      <c r="BJ424" s="356">
        <v>201561.60000000001</v>
      </c>
      <c r="BK424" s="356">
        <v>201031.41</v>
      </c>
      <c r="BL424" s="356">
        <v>202277.88</v>
      </c>
      <c r="BM424" s="356">
        <v>200845.23</v>
      </c>
      <c r="BN424" s="356">
        <v>0</v>
      </c>
      <c r="BO424" s="356">
        <v>0</v>
      </c>
      <c r="BP424" s="356">
        <v>0</v>
      </c>
      <c r="BQ424" s="356">
        <v>0</v>
      </c>
      <c r="BR424" s="356">
        <v>0</v>
      </c>
      <c r="BS424" s="115">
        <v>0</v>
      </c>
      <c r="BT424" s="115"/>
    </row>
    <row r="425" spans="1:72" ht="15.75" customHeight="1">
      <c r="A425" s="127" t="s">
        <v>30</v>
      </c>
      <c r="B425" s="108" t="s">
        <v>3667</v>
      </c>
      <c r="C425" s="127" t="s">
        <v>5288</v>
      </c>
      <c r="D425" s="309">
        <v>4587723</v>
      </c>
      <c r="E425" s="310" t="s">
        <v>18</v>
      </c>
      <c r="F425" s="310" t="s">
        <v>32</v>
      </c>
      <c r="G425" s="310" t="s">
        <v>3190</v>
      </c>
      <c r="H425" s="310" t="str">
        <f>IFERROR(VLOOKUP(G425,'Cadastro de assessores'!A:B,2,FALSE),"Não Cadastrado")</f>
        <v>18836</v>
      </c>
      <c r="I425" s="310"/>
      <c r="J425" s="26" t="s">
        <v>4046</v>
      </c>
      <c r="K425" s="310" t="s">
        <v>170</v>
      </c>
      <c r="L425" s="435">
        <v>44151</v>
      </c>
      <c r="M425" s="435">
        <v>44151</v>
      </c>
      <c r="N425" s="309"/>
      <c r="O425" s="309" t="s">
        <v>4068</v>
      </c>
      <c r="P425" s="406">
        <v>2.5000000000000001E-2</v>
      </c>
      <c r="Q425" s="439"/>
      <c r="R425" s="436"/>
      <c r="S425" s="309" t="str">
        <f t="shared" si="44"/>
        <v/>
      </c>
      <c r="T425" s="309" t="s">
        <v>163</v>
      </c>
      <c r="U425" s="309" t="s">
        <v>4308</v>
      </c>
      <c r="V425" s="309" t="s">
        <v>970</v>
      </c>
      <c r="W425" s="437" t="s">
        <v>4056</v>
      </c>
      <c r="X425" s="437" t="s">
        <v>4056</v>
      </c>
      <c r="Y425" s="437" t="s">
        <v>4056</v>
      </c>
      <c r="Z425" s="437" t="s">
        <v>4056</v>
      </c>
      <c r="AA425" s="437" t="s">
        <v>4056</v>
      </c>
      <c r="AB425" s="437" t="s">
        <v>4056</v>
      </c>
      <c r="AC425" s="437" t="s">
        <v>4056</v>
      </c>
      <c r="AD425" s="437" t="s">
        <v>4056</v>
      </c>
      <c r="AE425" s="437" t="s">
        <v>4056</v>
      </c>
      <c r="AF425" s="437" t="s">
        <v>4056</v>
      </c>
      <c r="AG425" s="437" t="s">
        <v>4056</v>
      </c>
      <c r="AH425" s="437" t="s">
        <v>4056</v>
      </c>
      <c r="AI425" s="437" t="s">
        <v>4056</v>
      </c>
      <c r="AJ425" s="437" t="s">
        <v>5290</v>
      </c>
      <c r="AK425" s="356">
        <v>15676.76</v>
      </c>
      <c r="AL425" s="356">
        <v>24612.3</v>
      </c>
      <c r="AM425" s="356">
        <v>33703.22</v>
      </c>
      <c r="AN425" s="486">
        <v>33680.959999999999</v>
      </c>
      <c r="AO425" s="486">
        <v>45797.09</v>
      </c>
      <c r="AP425" s="356">
        <v>46396</v>
      </c>
      <c r="AQ425" s="356">
        <v>51829.96</v>
      </c>
      <c r="AR425" s="356">
        <v>64245.73</v>
      </c>
      <c r="AS425" s="356">
        <v>70964.86</v>
      </c>
      <c r="AT425" s="356">
        <v>67196.11</v>
      </c>
      <c r="AU425" s="356">
        <v>85891.04</v>
      </c>
      <c r="AV425" s="356">
        <v>80647.259999999995</v>
      </c>
      <c r="AW425" s="356">
        <v>83487.95</v>
      </c>
      <c r="AX425" s="356">
        <v>92608.39</v>
      </c>
      <c r="AY425" s="356">
        <v>104133.22</v>
      </c>
      <c r="AZ425" s="356">
        <v>119622.19</v>
      </c>
      <c r="BA425" s="356">
        <v>128875.88</v>
      </c>
      <c r="BB425" s="356">
        <v>137140.29</v>
      </c>
      <c r="BC425" s="356"/>
      <c r="BD425" s="356">
        <v>137549.93</v>
      </c>
      <c r="BE425" s="356">
        <v>131729.25</v>
      </c>
      <c r="BF425" s="356">
        <v>137512.70000000001</v>
      </c>
      <c r="BG425" s="356">
        <v>138136.74</v>
      </c>
      <c r="BH425" s="356">
        <v>136969.75</v>
      </c>
      <c r="BI425" s="356">
        <v>158847.79999999999</v>
      </c>
      <c r="BJ425" s="356">
        <v>154876.32999999999</v>
      </c>
      <c r="BK425" s="356">
        <v>154678.89000000001</v>
      </c>
      <c r="BL425" s="356">
        <v>168123.34</v>
      </c>
      <c r="BM425" s="356">
        <v>161244.16</v>
      </c>
      <c r="BN425" s="356">
        <v>0</v>
      </c>
      <c r="BO425" s="356">
        <v>0</v>
      </c>
      <c r="BP425" s="356">
        <v>0</v>
      </c>
      <c r="BQ425" s="356">
        <v>12.98</v>
      </c>
      <c r="BR425" s="356">
        <v>12.98</v>
      </c>
      <c r="BS425" s="115">
        <v>0</v>
      </c>
      <c r="BT425" s="115"/>
    </row>
    <row r="426" spans="1:72" ht="15.75" customHeight="1">
      <c r="A426" s="127" t="s">
        <v>30</v>
      </c>
      <c r="B426" s="108" t="s">
        <v>5291</v>
      </c>
      <c r="C426" s="408" t="s">
        <v>5292</v>
      </c>
      <c r="D426" s="316">
        <v>5563710</v>
      </c>
      <c r="E426" s="309" t="s">
        <v>18</v>
      </c>
      <c r="F426" s="309" t="s">
        <v>42</v>
      </c>
      <c r="G426" s="309" t="s">
        <v>48</v>
      </c>
      <c r="H426" s="309" t="str">
        <f>IFERROR(VLOOKUP(G426,'Cadastro de assessores'!A:B,2,FALSE),"Não Cadastrado")</f>
        <v>18009</v>
      </c>
      <c r="I426" s="309"/>
      <c r="J426" s="26" t="s">
        <v>161</v>
      </c>
      <c r="K426" s="309" t="s">
        <v>4052</v>
      </c>
      <c r="L426" s="405">
        <v>44362</v>
      </c>
      <c r="M426" s="405">
        <v>44362</v>
      </c>
      <c r="N426" s="409">
        <v>44714</v>
      </c>
      <c r="O426" s="316" t="s">
        <v>4047</v>
      </c>
      <c r="P426" s="406">
        <v>0.02</v>
      </c>
      <c r="Q426" s="439" t="s">
        <v>5021</v>
      </c>
      <c r="R426" s="436"/>
      <c r="S426" s="309" t="str">
        <f t="shared" si="44"/>
        <v>Não Qualificado</v>
      </c>
      <c r="T426" s="309" t="s">
        <v>163</v>
      </c>
      <c r="U426" s="309" t="s">
        <v>4105</v>
      </c>
      <c r="V426" s="309" t="s">
        <v>230</v>
      </c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56"/>
      <c r="AL426" s="356"/>
      <c r="AM426" s="356"/>
      <c r="AN426" s="356"/>
      <c r="AO426" s="356"/>
      <c r="AP426" s="356"/>
      <c r="AQ426" s="367"/>
      <c r="AR426" s="357"/>
      <c r="AS426" s="356">
        <v>137240.56</v>
      </c>
      <c r="AT426" s="356">
        <v>142568.01999999999</v>
      </c>
      <c r="AU426" s="356">
        <v>155404.07</v>
      </c>
      <c r="AV426" s="356">
        <v>165764.79999999999</v>
      </c>
      <c r="AW426" s="356">
        <v>157071.65</v>
      </c>
      <c r="AX426" s="356">
        <v>156313.53</v>
      </c>
      <c r="AY426" s="356">
        <v>158236.32999999999</v>
      </c>
      <c r="AZ426" s="356">
        <v>176018.59</v>
      </c>
      <c r="BA426" s="356">
        <v>187598.03</v>
      </c>
      <c r="BB426" s="356">
        <v>195810.51</v>
      </c>
      <c r="BC426" s="356">
        <v>127064.87</v>
      </c>
      <c r="BD426" s="356">
        <v>270352.33</v>
      </c>
      <c r="BE426" s="356" t="s">
        <v>3167</v>
      </c>
      <c r="BF426" s="356">
        <v>0</v>
      </c>
      <c r="BG426" s="356">
        <v>0</v>
      </c>
      <c r="BH426" s="356">
        <v>0</v>
      </c>
      <c r="BI426" s="356">
        <v>0</v>
      </c>
      <c r="BJ426" s="356">
        <v>0</v>
      </c>
      <c r="BK426" s="356">
        <v>0</v>
      </c>
      <c r="BL426" s="356">
        <v>0</v>
      </c>
      <c r="BM426" s="356">
        <v>0</v>
      </c>
      <c r="BN426" s="356">
        <v>0</v>
      </c>
      <c r="BO426" s="356">
        <v>0</v>
      </c>
      <c r="BP426" s="356">
        <v>0</v>
      </c>
      <c r="BQ426" s="356">
        <v>0</v>
      </c>
      <c r="BR426" s="356">
        <v>0</v>
      </c>
      <c r="BS426" s="115" t="s">
        <v>4057</v>
      </c>
      <c r="BT426" s="115"/>
    </row>
    <row r="427" spans="1:72" ht="15.75" customHeight="1">
      <c r="A427" s="127" t="s">
        <v>30</v>
      </c>
      <c r="B427" s="108" t="s">
        <v>5293</v>
      </c>
      <c r="C427" s="127" t="s">
        <v>5294</v>
      </c>
      <c r="D427" s="309">
        <v>5709377</v>
      </c>
      <c r="E427" s="309" t="s">
        <v>18</v>
      </c>
      <c r="F427" s="309" t="s">
        <v>32</v>
      </c>
      <c r="G427" s="309" t="s">
        <v>5295</v>
      </c>
      <c r="H427" s="309" t="str">
        <f>IFERROR(VLOOKUP(G427,'Cadastro de assessores'!A:B,2,FALSE),"Não Cadastrado")</f>
        <v>17109</v>
      </c>
      <c r="I427" s="309"/>
      <c r="J427" s="26" t="s">
        <v>161</v>
      </c>
      <c r="K427" s="309" t="s">
        <v>4052</v>
      </c>
      <c r="L427" s="309" t="s">
        <v>3378</v>
      </c>
      <c r="M427" s="309" t="s">
        <v>3378</v>
      </c>
      <c r="N427" s="405">
        <v>44384</v>
      </c>
      <c r="O427" s="309" t="s">
        <v>4064</v>
      </c>
      <c r="P427" s="406">
        <v>1.2E-2</v>
      </c>
      <c r="Q427" s="439" t="s">
        <v>5296</v>
      </c>
      <c r="R427" s="436"/>
      <c r="S427" s="309" t="str">
        <f t="shared" si="44"/>
        <v>Não Qualificado</v>
      </c>
      <c r="T427" s="309" t="s">
        <v>163</v>
      </c>
      <c r="U427" s="309"/>
      <c r="V427" s="309" t="s">
        <v>3378</v>
      </c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356"/>
      <c r="AL427" s="356"/>
      <c r="AM427" s="356"/>
      <c r="AN427" s="356"/>
      <c r="AO427" s="356"/>
      <c r="AP427" s="356"/>
      <c r="AQ427" s="356"/>
      <c r="AR427" s="356"/>
      <c r="AS427" s="356">
        <v>999.9</v>
      </c>
      <c r="AT427" s="356"/>
      <c r="AU427" s="356"/>
      <c r="AV427" s="356"/>
      <c r="AW427" s="356"/>
      <c r="AX427" s="356"/>
      <c r="AY427" s="356"/>
      <c r="AZ427" s="356">
        <v>0</v>
      </c>
      <c r="BA427" s="356">
        <v>0</v>
      </c>
      <c r="BB427" s="356">
        <v>0</v>
      </c>
      <c r="BC427" s="356">
        <v>209385.67</v>
      </c>
      <c r="BD427" s="356" t="s">
        <v>3167</v>
      </c>
      <c r="BE427" s="356" t="s">
        <v>3167</v>
      </c>
      <c r="BF427" s="356">
        <v>0</v>
      </c>
      <c r="BG427" s="356">
        <v>0</v>
      </c>
      <c r="BH427" s="356">
        <v>0</v>
      </c>
      <c r="BI427" s="356">
        <v>0</v>
      </c>
      <c r="BJ427" s="356">
        <v>0</v>
      </c>
      <c r="BK427" s="356">
        <v>0</v>
      </c>
      <c r="BL427" s="356">
        <v>0</v>
      </c>
      <c r="BM427" s="356">
        <v>0</v>
      </c>
      <c r="BN427" s="356">
        <v>0</v>
      </c>
      <c r="BO427" s="356">
        <v>0</v>
      </c>
      <c r="BP427" s="356">
        <v>0</v>
      </c>
      <c r="BQ427" s="356">
        <v>0</v>
      </c>
      <c r="BR427" s="356">
        <v>0</v>
      </c>
      <c r="BS427" s="115" t="s">
        <v>4057</v>
      </c>
      <c r="BT427" s="115"/>
    </row>
    <row r="428" spans="1:72" ht="15.75" customHeight="1">
      <c r="A428" s="127" t="s">
        <v>30</v>
      </c>
      <c r="B428" s="108" t="s">
        <v>5297</v>
      </c>
      <c r="C428" s="408" t="s">
        <v>5298</v>
      </c>
      <c r="D428" s="316">
        <v>2545354</v>
      </c>
      <c r="E428" s="310" t="s">
        <v>18</v>
      </c>
      <c r="F428" s="310" t="s">
        <v>42</v>
      </c>
      <c r="G428" s="310" t="s">
        <v>48</v>
      </c>
      <c r="H428" s="310" t="str">
        <f>IFERROR(VLOOKUP(G428,'Cadastro de assessores'!A:B,2,FALSE),"Não Cadastrado")</f>
        <v>18009</v>
      </c>
      <c r="I428" s="310"/>
      <c r="J428" s="26" t="s">
        <v>4046</v>
      </c>
      <c r="K428" s="316" t="s">
        <v>170</v>
      </c>
      <c r="L428" s="495">
        <v>44355</v>
      </c>
      <c r="M428" s="495">
        <v>44355</v>
      </c>
      <c r="N428" s="476"/>
      <c r="O428" s="309" t="s">
        <v>4053</v>
      </c>
      <c r="P428" s="406">
        <v>1.4999999999999999E-2</v>
      </c>
      <c r="Q428" s="176"/>
      <c r="R428" s="436"/>
      <c r="S428" s="309" t="str">
        <f t="shared" si="44"/>
        <v>Não Qualificado</v>
      </c>
      <c r="T428" s="309" t="s">
        <v>163</v>
      </c>
      <c r="U428" s="316" t="s">
        <v>4353</v>
      </c>
      <c r="V428" s="316" t="s">
        <v>230</v>
      </c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  <c r="AG428" s="367"/>
      <c r="AH428" s="367"/>
      <c r="AI428" s="367"/>
      <c r="AJ428" s="367"/>
      <c r="AK428" s="356"/>
      <c r="AL428" s="356"/>
      <c r="AM428" s="486"/>
      <c r="AN428" s="486"/>
      <c r="AO428" s="356"/>
      <c r="AP428" s="356"/>
      <c r="AQ428" s="367"/>
      <c r="AR428" s="357">
        <v>106043.2</v>
      </c>
      <c r="AS428" s="356">
        <v>105556.23</v>
      </c>
      <c r="AT428" s="356">
        <v>103419.67</v>
      </c>
      <c r="AU428" s="356">
        <v>102651.87</v>
      </c>
      <c r="AV428" s="356">
        <v>101005.98</v>
      </c>
      <c r="AW428" s="356">
        <v>97830.85</v>
      </c>
      <c r="AX428" s="356">
        <v>97916.9</v>
      </c>
      <c r="AY428" s="356">
        <v>99553.4</v>
      </c>
      <c r="AZ428" s="356">
        <v>102375.85</v>
      </c>
      <c r="BA428" s="356">
        <v>103712.78</v>
      </c>
      <c r="BB428" s="356">
        <v>107291.42</v>
      </c>
      <c r="BC428" s="356">
        <v>425951.26</v>
      </c>
      <c r="BD428" s="356">
        <v>106911.84</v>
      </c>
      <c r="BE428" s="356">
        <v>106914.33</v>
      </c>
      <c r="BF428" s="356">
        <v>108805.46</v>
      </c>
      <c r="BG428" s="356">
        <v>109470.7346</v>
      </c>
      <c r="BH428" s="356">
        <v>110235.43</v>
      </c>
      <c r="BI428" s="356">
        <v>113933.09</v>
      </c>
      <c r="BJ428" s="356">
        <v>113898.02</v>
      </c>
      <c r="BK428" s="356">
        <v>64741.32</v>
      </c>
      <c r="BL428" s="356">
        <v>35329.14</v>
      </c>
      <c r="BM428" s="356">
        <v>23545.26</v>
      </c>
      <c r="BN428" s="356">
        <v>19034.5</v>
      </c>
      <c r="BO428" s="356">
        <v>110.2</v>
      </c>
      <c r="BP428" s="356">
        <v>111.03</v>
      </c>
      <c r="BQ428" s="356">
        <v>111.55</v>
      </c>
      <c r="BR428" s="356">
        <v>112.37</v>
      </c>
      <c r="BS428" s="115">
        <v>0</v>
      </c>
      <c r="BT428" s="115"/>
    </row>
    <row r="429" spans="1:72" ht="15.75" customHeight="1">
      <c r="A429" s="127" t="s">
        <v>30</v>
      </c>
      <c r="B429" s="108" t="s">
        <v>2535</v>
      </c>
      <c r="C429" s="460" t="s">
        <v>5299</v>
      </c>
      <c r="D429" s="441">
        <v>2751241</v>
      </c>
      <c r="E429" s="310" t="s">
        <v>18</v>
      </c>
      <c r="F429" s="310" t="s">
        <v>42</v>
      </c>
      <c r="G429" s="310" t="s">
        <v>90</v>
      </c>
      <c r="H429" s="310">
        <f>IFERROR(VLOOKUP(G429,'Cadastro de assessores'!A:B,2,FALSE),"Não Cadastrado")</f>
        <v>12331</v>
      </c>
      <c r="I429" s="310"/>
      <c r="J429" s="26" t="s">
        <v>170</v>
      </c>
      <c r="K429" s="316"/>
      <c r="L429" s="496"/>
      <c r="M429" s="496">
        <v>44851</v>
      </c>
      <c r="N429" s="480"/>
      <c r="O429" s="310" t="s">
        <v>4053</v>
      </c>
      <c r="P429" s="447">
        <v>1.4999999999999999E-2</v>
      </c>
      <c r="Q429" s="497" t="s">
        <v>5300</v>
      </c>
      <c r="R429" s="436"/>
      <c r="S429" s="309"/>
      <c r="T429" s="309"/>
      <c r="U429" s="309"/>
      <c r="V429" s="309" t="s">
        <v>42</v>
      </c>
      <c r="W429" s="482"/>
      <c r="X429" s="481"/>
      <c r="Y429" s="481"/>
      <c r="Z429" s="481"/>
      <c r="AA429" s="367"/>
      <c r="AB429" s="498"/>
      <c r="AC429" s="482"/>
      <c r="AD429" s="481"/>
      <c r="AE429" s="481"/>
      <c r="AF429" s="481"/>
      <c r="AG429" s="367"/>
      <c r="AH429" s="498"/>
      <c r="AI429" s="482"/>
      <c r="AJ429" s="481"/>
      <c r="AK429" s="481"/>
      <c r="AL429" s="481"/>
      <c r="AM429" s="367"/>
      <c r="AN429" s="498"/>
      <c r="AO429" s="482"/>
      <c r="AP429" s="481"/>
      <c r="AQ429" s="481"/>
      <c r="AR429" s="481"/>
      <c r="AS429" s="367"/>
      <c r="AT429" s="498"/>
      <c r="AU429" s="482"/>
      <c r="AV429" s="481"/>
      <c r="AW429" s="481"/>
      <c r="AX429" s="481"/>
      <c r="AY429" s="356"/>
      <c r="AZ429" s="356"/>
      <c r="BA429" s="356"/>
      <c r="BB429" s="356"/>
      <c r="BC429" s="356"/>
      <c r="BD429" s="356"/>
      <c r="BE429" s="356"/>
      <c r="BF429" s="356"/>
      <c r="BG429" s="356"/>
      <c r="BH429" s="356"/>
      <c r="BI429" s="356">
        <v>103928.57</v>
      </c>
      <c r="BJ429" s="356">
        <v>104574.15</v>
      </c>
      <c r="BK429" s="356">
        <v>105303.12</v>
      </c>
      <c r="BL429" s="356">
        <v>106512.7</v>
      </c>
      <c r="BM429" s="356">
        <v>107317.66</v>
      </c>
      <c r="BN429" s="356">
        <v>3678.58</v>
      </c>
      <c r="BO429" s="356">
        <v>3729.81</v>
      </c>
      <c r="BP429" s="356">
        <v>3778.8</v>
      </c>
      <c r="BQ429" s="356">
        <v>3809</v>
      </c>
      <c r="BR429" s="356">
        <v>3896.42</v>
      </c>
      <c r="BS429" s="115">
        <v>11896.32</v>
      </c>
      <c r="BT429" s="115"/>
    </row>
    <row r="430" spans="1:72" ht="15.75" customHeight="1">
      <c r="A430" s="127" t="s">
        <v>30</v>
      </c>
      <c r="B430" s="108" t="s">
        <v>2542</v>
      </c>
      <c r="C430" s="460" t="s">
        <v>2540</v>
      </c>
      <c r="D430" s="441">
        <v>6029791</v>
      </c>
      <c r="E430" s="310" t="s">
        <v>18</v>
      </c>
      <c r="F430" s="310" t="s">
        <v>42</v>
      </c>
      <c r="G430" s="310" t="s">
        <v>52</v>
      </c>
      <c r="H430" s="310" t="str">
        <f>IFERROR(VLOOKUP(G430,'Cadastro de assessores'!A:B,2,FALSE),"Não Cadastrado")</f>
        <v>18890</v>
      </c>
      <c r="I430" s="310"/>
      <c r="J430" s="26" t="s">
        <v>4046</v>
      </c>
      <c r="K430" s="316" t="s">
        <v>170</v>
      </c>
      <c r="L430" s="409">
        <v>44600</v>
      </c>
      <c r="M430" s="409">
        <v>44605</v>
      </c>
      <c r="N430" s="310"/>
      <c r="O430" s="310" t="s">
        <v>4061</v>
      </c>
      <c r="P430" s="447">
        <v>7.0000000000000001E-3</v>
      </c>
      <c r="Q430" s="176" t="s">
        <v>4167</v>
      </c>
      <c r="R430" s="436"/>
      <c r="S430" s="309" t="str">
        <f>IF(BC430&lt;=0,"",IF(BC430&lt;=1000000,"Não Qualificado",IF(AND(BC430&gt;1000000,BC430&lt;=10000000),"Qualificado","Profissional")))</f>
        <v/>
      </c>
      <c r="T430" s="309" t="s">
        <v>163</v>
      </c>
      <c r="U430" s="309" t="s">
        <v>4100</v>
      </c>
      <c r="V430" s="309" t="s">
        <v>42</v>
      </c>
      <c r="W430" s="482"/>
      <c r="X430" s="481"/>
      <c r="Y430" s="481"/>
      <c r="Z430" s="481"/>
      <c r="AA430" s="367"/>
      <c r="AB430" s="498"/>
      <c r="AC430" s="482"/>
      <c r="AD430" s="481"/>
      <c r="AE430" s="481"/>
      <c r="AF430" s="481"/>
      <c r="AG430" s="367"/>
      <c r="AH430" s="498"/>
      <c r="AI430" s="482"/>
      <c r="AJ430" s="481"/>
      <c r="AK430" s="481"/>
      <c r="AL430" s="481"/>
      <c r="AM430" s="367"/>
      <c r="AN430" s="498"/>
      <c r="AO430" s="482"/>
      <c r="AP430" s="481"/>
      <c r="AQ430" s="481"/>
      <c r="AR430" s="481"/>
      <c r="AS430" s="367"/>
      <c r="AT430" s="498"/>
      <c r="AU430" s="482"/>
      <c r="AV430" s="481"/>
      <c r="AW430" s="481"/>
      <c r="AX430" s="481"/>
      <c r="AY430" s="356"/>
      <c r="AZ430" s="356"/>
      <c r="BA430" s="356">
        <v>501012.16</v>
      </c>
      <c r="BB430" s="356">
        <v>0</v>
      </c>
      <c r="BC430" s="356"/>
      <c r="BD430" s="356">
        <v>792611.83</v>
      </c>
      <c r="BE430" s="356">
        <v>811748.8</v>
      </c>
      <c r="BF430" s="356">
        <v>832161.41</v>
      </c>
      <c r="BG430" s="356">
        <v>843701.78729999997</v>
      </c>
      <c r="BH430" s="356">
        <v>848714.19</v>
      </c>
      <c r="BI430" s="356">
        <v>859225.54</v>
      </c>
      <c r="BJ430" s="356">
        <v>866398.89</v>
      </c>
      <c r="BK430" s="356">
        <v>865501.09</v>
      </c>
      <c r="BL430" s="356">
        <v>460233.63</v>
      </c>
      <c r="BM430" s="356">
        <v>0</v>
      </c>
      <c r="BN430" s="356">
        <v>0</v>
      </c>
      <c r="BO430" s="356">
        <v>0</v>
      </c>
      <c r="BP430" s="356">
        <v>0</v>
      </c>
      <c r="BQ430" s="356">
        <v>0</v>
      </c>
      <c r="BR430" s="356">
        <v>0</v>
      </c>
      <c r="BS430" s="115">
        <v>0</v>
      </c>
      <c r="BT430" s="115"/>
    </row>
    <row r="431" spans="1:72" ht="15.75" customHeight="1">
      <c r="A431" s="127" t="s">
        <v>30</v>
      </c>
      <c r="B431" s="108" t="s">
        <v>2548</v>
      </c>
      <c r="C431" s="127" t="s">
        <v>5301</v>
      </c>
      <c r="D431" s="309">
        <v>8698050</v>
      </c>
      <c r="E431" s="309" t="s">
        <v>18</v>
      </c>
      <c r="F431" s="309" t="s">
        <v>42</v>
      </c>
      <c r="G431" s="309" t="s">
        <v>308</v>
      </c>
      <c r="H431" s="309" t="s">
        <v>5302</v>
      </c>
      <c r="I431" s="309"/>
      <c r="J431" s="26" t="s">
        <v>4046</v>
      </c>
      <c r="K431" s="309" t="s">
        <v>170</v>
      </c>
      <c r="L431" s="405">
        <v>44715</v>
      </c>
      <c r="M431" s="405">
        <v>44719</v>
      </c>
      <c r="N431" s="405"/>
      <c r="O431" s="309" t="s">
        <v>4723</v>
      </c>
      <c r="P431" s="406">
        <v>1.2E-2</v>
      </c>
      <c r="Q431" s="176" t="s">
        <v>5303</v>
      </c>
      <c r="R431" s="436"/>
      <c r="S431" s="309"/>
      <c r="T431" s="309" t="s">
        <v>163</v>
      </c>
      <c r="U431" s="309" t="s">
        <v>4226</v>
      </c>
      <c r="V431" s="309" t="s">
        <v>42</v>
      </c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356"/>
      <c r="AL431" s="356"/>
      <c r="AM431" s="356"/>
      <c r="AN431" s="356"/>
      <c r="AO431" s="356"/>
      <c r="AP431" s="356"/>
      <c r="AQ431" s="356"/>
      <c r="AR431" s="356"/>
      <c r="AS431" s="356"/>
      <c r="AT431" s="356"/>
      <c r="AU431" s="356"/>
      <c r="AV431" s="356"/>
      <c r="AW431" s="356"/>
      <c r="AX431" s="356"/>
      <c r="AY431" s="356"/>
      <c r="AZ431" s="356"/>
      <c r="BA431" s="356"/>
      <c r="BB431" s="356"/>
      <c r="BC431" s="356"/>
      <c r="BD431" s="356" t="s">
        <v>3167</v>
      </c>
      <c r="BE431" s="356">
        <v>400567.54</v>
      </c>
      <c r="BF431" s="356">
        <v>404175.89</v>
      </c>
      <c r="BG431" s="356">
        <v>408754.98420000001</v>
      </c>
      <c r="BH431" s="356">
        <v>411443.97</v>
      </c>
      <c r="BI431" s="356">
        <v>416900.56</v>
      </c>
      <c r="BJ431" s="356">
        <v>414884.17</v>
      </c>
      <c r="BK431" s="356">
        <v>419341.93</v>
      </c>
      <c r="BL431" s="356">
        <v>424662.69</v>
      </c>
      <c r="BM431" s="356">
        <v>429028.78</v>
      </c>
      <c r="BN431" s="356">
        <v>435770.27</v>
      </c>
      <c r="BO431" s="356">
        <v>440120.83</v>
      </c>
      <c r="BP431" s="356">
        <v>445753.76</v>
      </c>
      <c r="BQ431" s="356">
        <v>16.93</v>
      </c>
      <c r="BR431" s="356">
        <v>16.93</v>
      </c>
      <c r="BS431" s="115">
        <v>0</v>
      </c>
      <c r="BT431" s="115"/>
    </row>
    <row r="432" spans="1:72" ht="15.75" customHeight="1">
      <c r="A432" s="127" t="s">
        <v>30</v>
      </c>
      <c r="B432" s="108" t="s">
        <v>2555</v>
      </c>
      <c r="C432" s="452" t="s">
        <v>5304</v>
      </c>
      <c r="D432" s="453">
        <v>495561</v>
      </c>
      <c r="E432" s="309" t="s">
        <v>18</v>
      </c>
      <c r="F432" s="309" t="s">
        <v>32</v>
      </c>
      <c r="G432" s="309" t="s">
        <v>220</v>
      </c>
      <c r="H432" s="309"/>
      <c r="I432" s="309"/>
      <c r="J432" s="26" t="s">
        <v>170</v>
      </c>
      <c r="K432" s="309"/>
      <c r="L432" s="438"/>
      <c r="M432" s="438">
        <v>44918</v>
      </c>
      <c r="N432" s="405"/>
      <c r="O432" s="309" t="s">
        <v>4064</v>
      </c>
      <c r="P432" s="406">
        <v>8.0000000000000002E-3</v>
      </c>
      <c r="Q432" s="499" t="s">
        <v>5305</v>
      </c>
      <c r="R432" s="436"/>
      <c r="S432" s="309"/>
      <c r="T432" s="309"/>
      <c r="U432" s="309"/>
      <c r="V432" s="309" t="s">
        <v>32</v>
      </c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356"/>
      <c r="AL432" s="356"/>
      <c r="AM432" s="356"/>
      <c r="AN432" s="356"/>
      <c r="AO432" s="356"/>
      <c r="AP432" s="356"/>
      <c r="AQ432" s="356"/>
      <c r="AR432" s="356"/>
      <c r="AS432" s="356"/>
      <c r="AT432" s="356"/>
      <c r="AU432" s="356"/>
      <c r="AV432" s="356"/>
      <c r="AW432" s="356"/>
      <c r="AX432" s="356"/>
      <c r="AY432" s="356"/>
      <c r="AZ432" s="356"/>
      <c r="BA432" s="356"/>
      <c r="BB432" s="356"/>
      <c r="BC432" s="356"/>
      <c r="BD432" s="356"/>
      <c r="BE432" s="356"/>
      <c r="BF432" s="356"/>
      <c r="BG432" s="356"/>
      <c r="BH432" s="356"/>
      <c r="BI432" s="356"/>
      <c r="BJ432" s="356">
        <v>0</v>
      </c>
      <c r="BK432" s="356">
        <v>2209492.2000000002</v>
      </c>
      <c r="BL432" s="356">
        <v>2265115.96</v>
      </c>
      <c r="BM432" s="356">
        <v>2268079.33</v>
      </c>
      <c r="BN432" s="356">
        <v>381003.93</v>
      </c>
      <c r="BO432" s="356">
        <v>153048.14000000001</v>
      </c>
      <c r="BP432" s="356">
        <v>169346.56</v>
      </c>
      <c r="BQ432" s="356">
        <v>190755.02</v>
      </c>
      <c r="BR432" s="356">
        <v>193409.92000000001</v>
      </c>
      <c r="BS432" s="115">
        <v>8.09</v>
      </c>
      <c r="BT432" s="115"/>
    </row>
    <row r="433" spans="1:72" ht="15.75" customHeight="1">
      <c r="A433" s="127" t="s">
        <v>30</v>
      </c>
      <c r="B433" s="108" t="s">
        <v>5306</v>
      </c>
      <c r="C433" s="127" t="s">
        <v>5307</v>
      </c>
      <c r="D433" s="309">
        <v>3520517</v>
      </c>
      <c r="E433" s="309" t="s">
        <v>3158</v>
      </c>
      <c r="F433" s="309" t="s">
        <v>32</v>
      </c>
      <c r="G433" s="309" t="s">
        <v>3158</v>
      </c>
      <c r="H433" s="309" t="str">
        <f>IFERROR(VLOOKUP(G433,'Cadastro de assessores'!A:B,2,FALSE),"Não Cadastrado")</f>
        <v>18986</v>
      </c>
      <c r="I433" s="309"/>
      <c r="J433" s="26" t="s">
        <v>161</v>
      </c>
      <c r="K433" s="309" t="s">
        <v>4052</v>
      </c>
      <c r="L433" s="438">
        <v>43749</v>
      </c>
      <c r="M433" s="438">
        <v>43749</v>
      </c>
      <c r="N433" s="405">
        <v>44305</v>
      </c>
      <c r="O433" s="309" t="s">
        <v>4447</v>
      </c>
      <c r="P433" s="406">
        <v>0.01</v>
      </c>
      <c r="Q433" s="176" t="s">
        <v>5308</v>
      </c>
      <c r="R433" s="436"/>
      <c r="S433" s="309" t="str">
        <f t="shared" ref="S433:S436" si="45">IF(BC433&lt;=0,"",IF(BC433&lt;=1000000,"Não Qualificado",IF(AND(BC433&gt;1000000,BC433&lt;=10000000),"Qualificado","Profissional")))</f>
        <v/>
      </c>
      <c r="T433" s="309" t="s">
        <v>163</v>
      </c>
      <c r="U433" s="309" t="s">
        <v>4188</v>
      </c>
      <c r="V433" s="309" t="s">
        <v>32</v>
      </c>
      <c r="W433" s="437" t="s">
        <v>5309</v>
      </c>
      <c r="X433" s="437"/>
      <c r="Y433" s="437" t="s">
        <v>5310</v>
      </c>
      <c r="Z433" s="437" t="s">
        <v>5311</v>
      </c>
      <c r="AA433" s="437" t="s">
        <v>5312</v>
      </c>
      <c r="AB433" s="437" t="s">
        <v>5313</v>
      </c>
      <c r="AC433" s="437" t="s">
        <v>5314</v>
      </c>
      <c r="AD433" s="437" t="s">
        <v>5315</v>
      </c>
      <c r="AE433" s="437" t="s">
        <v>5316</v>
      </c>
      <c r="AF433" s="437" t="s">
        <v>5317</v>
      </c>
      <c r="AG433" s="437" t="s">
        <v>5318</v>
      </c>
      <c r="AH433" s="437" t="s">
        <v>5319</v>
      </c>
      <c r="AI433" s="437" t="s">
        <v>5320</v>
      </c>
      <c r="AJ433" s="437" t="s">
        <v>5321</v>
      </c>
      <c r="AK433" s="356">
        <v>156787.51999999999</v>
      </c>
      <c r="AL433" s="356">
        <v>140528.20000000001</v>
      </c>
      <c r="AM433" s="356">
        <v>94313.919999999998</v>
      </c>
      <c r="AN433" s="356">
        <v>93972.49</v>
      </c>
      <c r="AO433" s="356">
        <v>95592.52</v>
      </c>
      <c r="AP433" s="356"/>
      <c r="AQ433" s="356"/>
      <c r="AR433" s="356"/>
      <c r="AS433" s="356"/>
      <c r="AT433" s="356"/>
      <c r="AU433" s="356"/>
      <c r="AV433" s="356"/>
      <c r="AW433" s="356"/>
      <c r="AX433" s="356"/>
      <c r="AY433" s="356"/>
      <c r="AZ433" s="356">
        <v>0</v>
      </c>
      <c r="BA433" s="356">
        <v>0</v>
      </c>
      <c r="BB433" s="356">
        <v>0</v>
      </c>
      <c r="BC433" s="356"/>
      <c r="BD433" s="356" t="s">
        <v>3167</v>
      </c>
      <c r="BE433" s="356" t="s">
        <v>3167</v>
      </c>
      <c r="BF433" s="356">
        <v>0</v>
      </c>
      <c r="BG433" s="356">
        <v>0</v>
      </c>
      <c r="BH433" s="356">
        <v>0</v>
      </c>
      <c r="BI433" s="356">
        <v>0</v>
      </c>
      <c r="BJ433" s="356">
        <v>0</v>
      </c>
      <c r="BK433" s="356">
        <v>0</v>
      </c>
      <c r="BL433" s="356">
        <v>0</v>
      </c>
      <c r="BM433" s="356">
        <v>0</v>
      </c>
      <c r="BN433" s="356">
        <v>0</v>
      </c>
      <c r="BO433" s="356">
        <v>0</v>
      </c>
      <c r="BP433" s="356">
        <v>0</v>
      </c>
      <c r="BQ433" s="356">
        <v>0</v>
      </c>
      <c r="BR433" s="356">
        <v>0</v>
      </c>
      <c r="BS433" s="115" t="s">
        <v>4057</v>
      </c>
      <c r="BT433" s="115"/>
    </row>
    <row r="434" spans="1:72" ht="15.75" customHeight="1">
      <c r="A434" s="127" t="s">
        <v>30</v>
      </c>
      <c r="B434" s="108" t="s">
        <v>2570</v>
      </c>
      <c r="C434" s="460" t="s">
        <v>5322</v>
      </c>
      <c r="D434" s="310">
        <v>6579987</v>
      </c>
      <c r="E434" s="310" t="s">
        <v>18</v>
      </c>
      <c r="F434" s="310" t="s">
        <v>42</v>
      </c>
      <c r="G434" s="310" t="s">
        <v>48</v>
      </c>
      <c r="H434" s="310" t="str">
        <f>IFERROR(VLOOKUP(G434,'Cadastro de assessores'!A:B,2,FALSE),"Não Cadastrado")</f>
        <v>18009</v>
      </c>
      <c r="I434" s="310"/>
      <c r="J434" s="26" t="s">
        <v>161</v>
      </c>
      <c r="K434" s="310" t="s">
        <v>170</v>
      </c>
      <c r="L434" s="434">
        <v>44452</v>
      </c>
      <c r="M434" s="434">
        <v>44469</v>
      </c>
      <c r="N434" s="409">
        <v>44960</v>
      </c>
      <c r="O434" s="316" t="s">
        <v>4047</v>
      </c>
      <c r="P434" s="447">
        <v>0.02</v>
      </c>
      <c r="Q434" s="176" t="s">
        <v>5323</v>
      </c>
      <c r="R434" s="436"/>
      <c r="S434" s="309" t="str">
        <f t="shared" si="45"/>
        <v/>
      </c>
      <c r="T434" s="309" t="s">
        <v>163</v>
      </c>
      <c r="U434" s="309" t="s">
        <v>4192</v>
      </c>
      <c r="V434" s="309" t="s">
        <v>32</v>
      </c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437"/>
      <c r="AH434" s="437"/>
      <c r="AI434" s="437"/>
      <c r="AJ434" s="356"/>
      <c r="AK434" s="356"/>
      <c r="AL434" s="356"/>
      <c r="AM434" s="486"/>
      <c r="AN434" s="486"/>
      <c r="AO434" s="356"/>
      <c r="AP434" s="356"/>
      <c r="AQ434" s="356"/>
      <c r="AR434" s="356"/>
      <c r="AS434" s="356"/>
      <c r="AT434" s="356"/>
      <c r="AU434" s="367"/>
      <c r="AV434" s="356"/>
      <c r="AW434" s="356">
        <v>95889.91</v>
      </c>
      <c r="AX434" s="356">
        <v>104385.97</v>
      </c>
      <c r="AY434" s="356">
        <v>105809.93</v>
      </c>
      <c r="AZ434" s="356">
        <v>110725.69</v>
      </c>
      <c r="BA434" s="356">
        <v>111698.64</v>
      </c>
      <c r="BB434" s="356">
        <v>135099.81</v>
      </c>
      <c r="BC434" s="356"/>
      <c r="BD434" s="356">
        <v>130259.66</v>
      </c>
      <c r="BE434" s="356">
        <v>126546.16</v>
      </c>
      <c r="BF434" s="356">
        <v>130164.5</v>
      </c>
      <c r="BG434" s="356">
        <v>131824.5453</v>
      </c>
      <c r="BH434" s="356">
        <v>130119.83</v>
      </c>
      <c r="BI434" s="356">
        <v>143244.26</v>
      </c>
      <c r="BJ434" s="356">
        <v>143875.76999999999</v>
      </c>
      <c r="BK434" s="356">
        <v>144431.71</v>
      </c>
      <c r="BL434" s="356">
        <v>15785.3</v>
      </c>
      <c r="BM434" s="356">
        <v>0</v>
      </c>
      <c r="BN434" s="356">
        <v>0</v>
      </c>
      <c r="BO434" s="356">
        <v>0</v>
      </c>
      <c r="BP434" s="356">
        <v>0</v>
      </c>
      <c r="BQ434" s="356">
        <v>0</v>
      </c>
      <c r="BR434" s="356">
        <v>0</v>
      </c>
      <c r="BS434" s="115" t="s">
        <v>4057</v>
      </c>
      <c r="BT434" s="115"/>
    </row>
    <row r="435" spans="1:72" ht="15.75" customHeight="1">
      <c r="A435" s="127" t="s">
        <v>30</v>
      </c>
      <c r="B435" s="108" t="s">
        <v>2574</v>
      </c>
      <c r="C435" s="127" t="s">
        <v>5324</v>
      </c>
      <c r="D435" s="309">
        <v>306126</v>
      </c>
      <c r="E435" s="310" t="s">
        <v>3158</v>
      </c>
      <c r="F435" s="310" t="s">
        <v>32</v>
      </c>
      <c r="G435" s="310" t="s">
        <v>3158</v>
      </c>
      <c r="H435" s="310" t="str">
        <f>IFERROR(VLOOKUP(G435,'Cadastro de assessores'!A:B,2,FALSE),"Não Cadastrado")</f>
        <v>18986</v>
      </c>
      <c r="I435" s="310"/>
      <c r="J435" s="26" t="s">
        <v>4046</v>
      </c>
      <c r="K435" s="310" t="s">
        <v>170</v>
      </c>
      <c r="L435" s="434">
        <v>44172</v>
      </c>
      <c r="M435" s="434">
        <v>44210</v>
      </c>
      <c r="N435" s="316"/>
      <c r="O435" s="316" t="s">
        <v>4047</v>
      </c>
      <c r="P435" s="447">
        <v>0.02</v>
      </c>
      <c r="Q435" s="439"/>
      <c r="R435" s="436"/>
      <c r="S435" s="309" t="str">
        <f t="shared" si="45"/>
        <v/>
      </c>
      <c r="T435" s="309" t="s">
        <v>163</v>
      </c>
      <c r="U435" s="309" t="s">
        <v>4055</v>
      </c>
      <c r="V435" s="309" t="s">
        <v>32</v>
      </c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356"/>
      <c r="AL435" s="356">
        <v>587928.44999999995</v>
      </c>
      <c r="AM435" s="356">
        <v>559968.71</v>
      </c>
      <c r="AN435" s="486">
        <v>560943.35</v>
      </c>
      <c r="AO435" s="486">
        <v>583217.03</v>
      </c>
      <c r="AP435" s="356">
        <v>587751.01</v>
      </c>
      <c r="AQ435" s="356">
        <v>584026.68999999994</v>
      </c>
      <c r="AR435" s="356">
        <v>604804.19999999995</v>
      </c>
      <c r="AS435" s="356">
        <v>596951.49</v>
      </c>
      <c r="AT435" s="356">
        <v>578458.86</v>
      </c>
      <c r="AU435" s="356">
        <v>572205.69999999995</v>
      </c>
      <c r="AV435" s="356">
        <v>552858.06000000006</v>
      </c>
      <c r="AW435" s="356">
        <v>522351.84</v>
      </c>
      <c r="AX435" s="356">
        <v>521112.27</v>
      </c>
      <c r="AY435" s="356">
        <v>530378.59</v>
      </c>
      <c r="AZ435" s="356">
        <v>548111.69999999995</v>
      </c>
      <c r="BA435" s="356">
        <v>553398.15</v>
      </c>
      <c r="BB435" s="356">
        <v>578369.71</v>
      </c>
      <c r="BC435" s="356"/>
      <c r="BD435" s="356">
        <v>567706</v>
      </c>
      <c r="BE435" s="356">
        <v>556107.94999999995</v>
      </c>
      <c r="BF435" s="356">
        <v>572752.07999999996</v>
      </c>
      <c r="BG435" s="356">
        <v>582905.95790000004</v>
      </c>
      <c r="BH435" s="356">
        <v>577830.48</v>
      </c>
      <c r="BI435" s="356">
        <v>604248.69999999995</v>
      </c>
      <c r="BJ435" s="356">
        <v>607648.4</v>
      </c>
      <c r="BK435" s="356">
        <v>609587.5</v>
      </c>
      <c r="BL435" s="356">
        <v>611407.73</v>
      </c>
      <c r="BM435" s="356">
        <v>608633.16</v>
      </c>
      <c r="BN435" s="356">
        <v>118488.77</v>
      </c>
      <c r="BO435" s="356">
        <v>183.01</v>
      </c>
      <c r="BP435" s="356">
        <v>183.01</v>
      </c>
      <c r="BQ435" s="356">
        <v>183.01</v>
      </c>
      <c r="BR435" s="356">
        <v>183.01</v>
      </c>
      <c r="BS435" s="115" t="s">
        <v>4057</v>
      </c>
      <c r="BT435" s="115"/>
    </row>
    <row r="436" spans="1:72" ht="15.75" customHeight="1">
      <c r="A436" s="127" t="s">
        <v>30</v>
      </c>
      <c r="B436" s="108" t="s">
        <v>2592</v>
      </c>
      <c r="C436" s="408" t="s">
        <v>5325</v>
      </c>
      <c r="D436" s="316">
        <v>2997463</v>
      </c>
      <c r="E436" s="310" t="s">
        <v>18</v>
      </c>
      <c r="F436" s="310" t="s">
        <v>32</v>
      </c>
      <c r="G436" s="310" t="s">
        <v>220</v>
      </c>
      <c r="H436" s="310">
        <f>IFERROR(VLOOKUP(G436,'Cadastro de assessores'!A:B,2,FALSE),"Não Cadastrado")</f>
        <v>12332</v>
      </c>
      <c r="I436" s="310"/>
      <c r="J436" s="26" t="s">
        <v>4046</v>
      </c>
      <c r="K436" s="316" t="s">
        <v>170</v>
      </c>
      <c r="L436" s="434">
        <v>44496</v>
      </c>
      <c r="M436" s="434">
        <v>44503</v>
      </c>
      <c r="N436" s="316"/>
      <c r="O436" s="316" t="s">
        <v>4061</v>
      </c>
      <c r="P436" s="406">
        <v>7.0000000000000001E-3</v>
      </c>
      <c r="Q436" s="176"/>
      <c r="R436" s="436"/>
      <c r="S436" s="309" t="str">
        <f t="shared" si="45"/>
        <v/>
      </c>
      <c r="T436" s="309" t="s">
        <v>163</v>
      </c>
      <c r="U436" s="316" t="s">
        <v>4091</v>
      </c>
      <c r="V436" s="309" t="s">
        <v>32</v>
      </c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437"/>
      <c r="AH436" s="437"/>
      <c r="AI436" s="437"/>
      <c r="AJ436" s="356"/>
      <c r="AK436" s="356"/>
      <c r="AL436" s="356"/>
      <c r="AM436" s="486"/>
      <c r="AN436" s="486"/>
      <c r="AO436" s="356"/>
      <c r="AP436" s="356"/>
      <c r="AQ436" s="356"/>
      <c r="AR436" s="356"/>
      <c r="AS436" s="356"/>
      <c r="AT436" s="356"/>
      <c r="AU436" s="356"/>
      <c r="AV436" s="356"/>
      <c r="AW436" s="356"/>
      <c r="AX436" s="356">
        <v>101078.2</v>
      </c>
      <c r="AY436" s="356">
        <v>116356.65</v>
      </c>
      <c r="AZ436" s="356">
        <v>123264.46</v>
      </c>
      <c r="BA436" s="356">
        <v>124208.69</v>
      </c>
      <c r="BB436" s="356">
        <v>129574.91</v>
      </c>
      <c r="BC436" s="356"/>
      <c r="BD436" s="356">
        <v>127342.89</v>
      </c>
      <c r="BE436" s="356">
        <v>128456.36</v>
      </c>
      <c r="BF436" s="356">
        <v>109092.5</v>
      </c>
      <c r="BG436" s="356">
        <v>109503.617</v>
      </c>
      <c r="BH436" s="356">
        <v>113595.31</v>
      </c>
      <c r="BI436" s="356">
        <v>114416.34</v>
      </c>
      <c r="BJ436" s="356">
        <v>115438.73</v>
      </c>
      <c r="BK436" s="356">
        <v>116341.96</v>
      </c>
      <c r="BL436" s="356">
        <v>117581.13</v>
      </c>
      <c r="BM436" s="356">
        <v>118295.62</v>
      </c>
      <c r="BN436" s="356">
        <v>119731.39</v>
      </c>
      <c r="BO436" s="356">
        <v>9309.15</v>
      </c>
      <c r="BP436" s="356">
        <v>9419.35</v>
      </c>
      <c r="BQ436" s="356">
        <v>9499.36</v>
      </c>
      <c r="BR436" s="356">
        <v>132.41</v>
      </c>
      <c r="BS436" s="115">
        <v>0</v>
      </c>
      <c r="BT436" s="115"/>
    </row>
    <row r="437" spans="1:72" ht="15.75" customHeight="1">
      <c r="A437" s="127" t="s">
        <v>30</v>
      </c>
      <c r="B437" s="108" t="s">
        <v>2592</v>
      </c>
      <c r="C437" s="408" t="s">
        <v>5325</v>
      </c>
      <c r="D437" s="310">
        <v>9129986</v>
      </c>
      <c r="E437" s="310" t="s">
        <v>18</v>
      </c>
      <c r="F437" s="310" t="s">
        <v>32</v>
      </c>
      <c r="G437" s="310" t="s">
        <v>220</v>
      </c>
      <c r="H437" s="310">
        <f>IFERROR(VLOOKUP(G437,'Cadastro de assessores'!A:B,2,FALSE),"Não Cadastrado")</f>
        <v>12332</v>
      </c>
      <c r="I437" s="310"/>
      <c r="J437" s="26" t="s">
        <v>4046</v>
      </c>
      <c r="K437" s="309" t="s">
        <v>179</v>
      </c>
      <c r="L437" s="434">
        <v>44817</v>
      </c>
      <c r="M437" s="434">
        <v>44825</v>
      </c>
      <c r="N437" s="309"/>
      <c r="O437" s="309" t="s">
        <v>4068</v>
      </c>
      <c r="P437" s="447">
        <v>2.5000000000000001E-2</v>
      </c>
      <c r="Q437" s="321"/>
      <c r="R437" s="436"/>
      <c r="S437" s="309"/>
      <c r="T437" s="309"/>
      <c r="U437" s="309"/>
      <c r="V437" s="309" t="s">
        <v>3378</v>
      </c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356"/>
      <c r="AL437" s="356"/>
      <c r="AM437" s="356"/>
      <c r="AN437" s="486"/>
      <c r="AO437" s="486"/>
      <c r="AP437" s="356"/>
      <c r="AQ437" s="356"/>
      <c r="AR437" s="356"/>
      <c r="AS437" s="356"/>
      <c r="AT437" s="356"/>
      <c r="AU437" s="356"/>
      <c r="AV437" s="356"/>
      <c r="AW437" s="356"/>
      <c r="AX437" s="356"/>
      <c r="AY437" s="356"/>
      <c r="AZ437" s="356"/>
      <c r="BA437" s="356"/>
      <c r="BB437" s="356"/>
      <c r="BC437" s="356"/>
      <c r="BD437" s="356"/>
      <c r="BE437" s="356"/>
      <c r="BF437" s="356"/>
      <c r="BG437" s="356">
        <v>0</v>
      </c>
      <c r="BH437" s="356">
        <v>11703.43</v>
      </c>
      <c r="BI437" s="356">
        <v>12539.47</v>
      </c>
      <c r="BJ437" s="356">
        <v>12068.04</v>
      </c>
      <c r="BK437" s="356">
        <v>12067.31</v>
      </c>
      <c r="BL437" s="356">
        <v>12268.09</v>
      </c>
      <c r="BM437" s="356">
        <v>11255.97</v>
      </c>
      <c r="BN437" s="356">
        <v>10981.6</v>
      </c>
      <c r="BO437" s="356">
        <v>10434.74</v>
      </c>
      <c r="BP437" s="356">
        <v>11097.81</v>
      </c>
      <c r="BQ437" s="356">
        <v>12035.22</v>
      </c>
      <c r="BR437" s="356">
        <v>12568.2</v>
      </c>
      <c r="BS437" s="115">
        <v>0</v>
      </c>
      <c r="BT437" s="115"/>
    </row>
    <row r="438" spans="1:72" ht="15.75" customHeight="1">
      <c r="A438" s="127" t="s">
        <v>30</v>
      </c>
      <c r="B438" s="108" t="s">
        <v>5326</v>
      </c>
      <c r="C438" s="127" t="s">
        <v>5327</v>
      </c>
      <c r="D438" s="310">
        <v>4837612</v>
      </c>
      <c r="E438" s="310" t="s">
        <v>159</v>
      </c>
      <c r="F438" s="310" t="s">
        <v>32</v>
      </c>
      <c r="G438" s="310" t="s">
        <v>175</v>
      </c>
      <c r="H438" s="310" t="str">
        <f>IFERROR(VLOOKUP(G438,'Cadastro de assessores'!A:B,2,FALSE),"Não Cadastrado")</f>
        <v>17896</v>
      </c>
      <c r="I438" s="310"/>
      <c r="J438" s="26" t="s">
        <v>161</v>
      </c>
      <c r="K438" s="310" t="s">
        <v>170</v>
      </c>
      <c r="L438" s="434">
        <v>44232</v>
      </c>
      <c r="M438" s="434">
        <v>44250</v>
      </c>
      <c r="N438" s="405">
        <v>44984</v>
      </c>
      <c r="O438" s="309" t="s">
        <v>4053</v>
      </c>
      <c r="P438" s="447">
        <v>1.4999999999999999E-2</v>
      </c>
      <c r="Q438" s="321" t="s">
        <v>5328</v>
      </c>
      <c r="R438" s="436"/>
      <c r="S438" s="309" t="str">
        <f t="shared" ref="S438:S445" si="46">IF(BC438&lt;=0,"",IF(BC438&lt;=1000000,"Não Qualificado",IF(AND(BC438&gt;1000000,BC438&lt;=10000000),"Qualificado","Profissional")))</f>
        <v>Não Qualificado</v>
      </c>
      <c r="T438" s="309" t="s">
        <v>163</v>
      </c>
      <c r="U438" s="309" t="s">
        <v>4192</v>
      </c>
      <c r="V438" s="309" t="s">
        <v>32</v>
      </c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356"/>
      <c r="AL438" s="356"/>
      <c r="AM438" s="356">
        <v>201365.72</v>
      </c>
      <c r="AN438" s="486">
        <v>560943.35</v>
      </c>
      <c r="AO438" s="486">
        <v>216054.67</v>
      </c>
      <c r="AP438" s="356">
        <v>227328.75</v>
      </c>
      <c r="AQ438" s="356">
        <v>226533.87</v>
      </c>
      <c r="AR438" s="356">
        <v>243192.57</v>
      </c>
      <c r="AS438" s="356">
        <v>289504.38</v>
      </c>
      <c r="AT438" s="356">
        <v>306110.09000000003</v>
      </c>
      <c r="AU438" s="356">
        <v>304091.96999999997</v>
      </c>
      <c r="AV438" s="356">
        <v>299048.75</v>
      </c>
      <c r="AW438" s="356">
        <v>316076.75</v>
      </c>
      <c r="AX438" s="356">
        <v>315702.89</v>
      </c>
      <c r="AY438" s="356">
        <v>319238.37</v>
      </c>
      <c r="AZ438" s="356">
        <v>379118.37</v>
      </c>
      <c r="BA438" s="356">
        <v>400159.43</v>
      </c>
      <c r="BB438" s="356">
        <v>465481.65</v>
      </c>
      <c r="BC438" s="356">
        <v>153664.18</v>
      </c>
      <c r="BD438" s="356">
        <v>504452.89</v>
      </c>
      <c r="BE438" s="356">
        <v>504436.09</v>
      </c>
      <c r="BF438" s="356">
        <v>514010.85</v>
      </c>
      <c r="BG438" s="356">
        <v>517079.12640000001</v>
      </c>
      <c r="BH438" s="356">
        <v>523071.33</v>
      </c>
      <c r="BI438" s="356">
        <v>537094.81999999995</v>
      </c>
      <c r="BJ438" s="356">
        <v>538169.16</v>
      </c>
      <c r="BK438" s="356">
        <v>541049.94999999995</v>
      </c>
      <c r="BL438" s="356">
        <v>545480.5</v>
      </c>
      <c r="BM438" s="356">
        <v>548740.43000000005</v>
      </c>
      <c r="BN438" s="356">
        <v>0</v>
      </c>
      <c r="BO438" s="356">
        <v>0</v>
      </c>
      <c r="BP438" s="356">
        <v>0</v>
      </c>
      <c r="BQ438" s="356">
        <v>0</v>
      </c>
      <c r="BR438" s="356">
        <v>0</v>
      </c>
      <c r="BS438" s="115" t="s">
        <v>4057</v>
      </c>
      <c r="BT438" s="115"/>
    </row>
    <row r="439" spans="1:72" ht="15.75" customHeight="1">
      <c r="A439" s="127" t="s">
        <v>30</v>
      </c>
      <c r="B439" s="108" t="s">
        <v>5329</v>
      </c>
      <c r="C439" s="127" t="s">
        <v>5330</v>
      </c>
      <c r="D439" s="309">
        <v>4617147</v>
      </c>
      <c r="E439" s="309" t="s">
        <v>18</v>
      </c>
      <c r="F439" s="309" t="s">
        <v>32</v>
      </c>
      <c r="G439" s="309" t="s">
        <v>4051</v>
      </c>
      <c r="H439" s="309" t="str">
        <f>IFERROR(VLOOKUP(G439,'Cadastro de assessores'!A:B,2,FALSE),"Não Cadastrado")</f>
        <v>17679</v>
      </c>
      <c r="I439" s="309"/>
      <c r="J439" s="26" t="s">
        <v>161</v>
      </c>
      <c r="K439" s="309" t="s">
        <v>4052</v>
      </c>
      <c r="L439" s="405">
        <v>44166</v>
      </c>
      <c r="M439" s="405">
        <v>44166</v>
      </c>
      <c r="N439" s="405">
        <v>44390</v>
      </c>
      <c r="O439" s="309" t="s">
        <v>4053</v>
      </c>
      <c r="P439" s="406">
        <v>1.4999999999999999E-2</v>
      </c>
      <c r="Q439" s="439" t="s">
        <v>5331</v>
      </c>
      <c r="R439" s="436"/>
      <c r="S439" s="309" t="str">
        <f t="shared" si="46"/>
        <v>Não Qualificado</v>
      </c>
      <c r="T439" s="309" t="s">
        <v>163</v>
      </c>
      <c r="U439" s="309" t="s">
        <v>4308</v>
      </c>
      <c r="V439" s="309" t="s">
        <v>970</v>
      </c>
      <c r="W439" s="437" t="s">
        <v>4056</v>
      </c>
      <c r="X439" s="437" t="s">
        <v>4056</v>
      </c>
      <c r="Y439" s="437" t="s">
        <v>4056</v>
      </c>
      <c r="Z439" s="437" t="s">
        <v>4056</v>
      </c>
      <c r="AA439" s="437" t="s">
        <v>4056</v>
      </c>
      <c r="AB439" s="437" t="s">
        <v>4056</v>
      </c>
      <c r="AC439" s="437" t="s">
        <v>4056</v>
      </c>
      <c r="AD439" s="437" t="s">
        <v>4056</v>
      </c>
      <c r="AE439" s="437" t="s">
        <v>4056</v>
      </c>
      <c r="AF439" s="437" t="s">
        <v>4056</v>
      </c>
      <c r="AG439" s="437" t="s">
        <v>4056</v>
      </c>
      <c r="AH439" s="437" t="s">
        <v>4056</v>
      </c>
      <c r="AI439" s="437" t="s">
        <v>4056</v>
      </c>
      <c r="AJ439" s="437" t="s">
        <v>4056</v>
      </c>
      <c r="AK439" s="356">
        <v>145902.15</v>
      </c>
      <c r="AL439" s="356">
        <v>203277.95</v>
      </c>
      <c r="AM439" s="356">
        <v>197221.31</v>
      </c>
      <c r="AN439" s="356">
        <v>198226.84</v>
      </c>
      <c r="AO439" s="356">
        <v>203687.97</v>
      </c>
      <c r="AP439" s="356">
        <v>194987.16</v>
      </c>
      <c r="AQ439" s="356">
        <v>204139.66</v>
      </c>
      <c r="AR439" s="356">
        <v>209125.79</v>
      </c>
      <c r="AS439" s="356">
        <v>207398.62</v>
      </c>
      <c r="AT439" s="356"/>
      <c r="AU439" s="356"/>
      <c r="AV439" s="356"/>
      <c r="AW439" s="356"/>
      <c r="AX439" s="356"/>
      <c r="AY439" s="356"/>
      <c r="AZ439" s="356"/>
      <c r="BA439" s="356">
        <v>0</v>
      </c>
      <c r="BB439" s="356">
        <v>0</v>
      </c>
      <c r="BC439" s="356">
        <v>786619.56</v>
      </c>
      <c r="BD439" s="356" t="s">
        <v>3167</v>
      </c>
      <c r="BE439" s="356" t="s">
        <v>3167</v>
      </c>
      <c r="BF439" s="356">
        <v>0</v>
      </c>
      <c r="BG439" s="356">
        <v>0</v>
      </c>
      <c r="BH439" s="356">
        <v>0</v>
      </c>
      <c r="BI439" s="356">
        <v>0</v>
      </c>
      <c r="BJ439" s="356">
        <v>0</v>
      </c>
      <c r="BK439" s="356">
        <v>0</v>
      </c>
      <c r="BL439" s="356">
        <v>0</v>
      </c>
      <c r="BM439" s="356">
        <v>0</v>
      </c>
      <c r="BN439" s="356">
        <v>0</v>
      </c>
      <c r="BO439" s="356">
        <v>0</v>
      </c>
      <c r="BP439" s="356">
        <v>0</v>
      </c>
      <c r="BQ439" s="356">
        <v>0</v>
      </c>
      <c r="BR439" s="356">
        <v>0</v>
      </c>
      <c r="BS439" s="115" t="s">
        <v>4057</v>
      </c>
      <c r="BT439" s="115"/>
    </row>
    <row r="440" spans="1:72" ht="15.75" customHeight="1">
      <c r="A440" s="127" t="s">
        <v>30</v>
      </c>
      <c r="B440" s="108" t="s">
        <v>5332</v>
      </c>
      <c r="C440" s="408" t="s">
        <v>5333</v>
      </c>
      <c r="D440" s="316">
        <v>355180</v>
      </c>
      <c r="E440" s="309" t="s">
        <v>18</v>
      </c>
      <c r="F440" s="309" t="s">
        <v>42</v>
      </c>
      <c r="G440" s="309" t="s">
        <v>48</v>
      </c>
      <c r="H440" s="309" t="str">
        <f>IFERROR(VLOOKUP(G440,'Cadastro de assessores'!A:B,2,FALSE),"Não Cadastrado")</f>
        <v>18009</v>
      </c>
      <c r="I440" s="309"/>
      <c r="J440" s="26" t="s">
        <v>161</v>
      </c>
      <c r="K440" s="309" t="s">
        <v>4052</v>
      </c>
      <c r="L440" s="405">
        <v>44362</v>
      </c>
      <c r="M440" s="405">
        <v>44362</v>
      </c>
      <c r="N440" s="466">
        <v>44489</v>
      </c>
      <c r="O440" s="316" t="s">
        <v>4047</v>
      </c>
      <c r="P440" s="406">
        <v>0.02</v>
      </c>
      <c r="Q440" s="439" t="s">
        <v>5334</v>
      </c>
      <c r="R440" s="436"/>
      <c r="S440" s="309" t="str">
        <f t="shared" si="46"/>
        <v>Não Qualificado</v>
      </c>
      <c r="T440" s="309" t="s">
        <v>163</v>
      </c>
      <c r="U440" s="316" t="s">
        <v>4809</v>
      </c>
      <c r="V440" s="316" t="s">
        <v>209</v>
      </c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  <c r="AG440" s="367"/>
      <c r="AH440" s="367"/>
      <c r="AI440" s="367"/>
      <c r="AJ440" s="367"/>
      <c r="AK440" s="356"/>
      <c r="AL440" s="356"/>
      <c r="AM440" s="356"/>
      <c r="AN440" s="356"/>
      <c r="AO440" s="356"/>
      <c r="AP440" s="356"/>
      <c r="AQ440" s="356"/>
      <c r="AR440" s="367"/>
      <c r="AS440" s="356">
        <v>101488.65</v>
      </c>
      <c r="AT440" s="356">
        <v>95947.73</v>
      </c>
      <c r="AU440" s="356">
        <v>95046.38</v>
      </c>
      <c r="AV440" s="356">
        <v>91628.14</v>
      </c>
      <c r="AW440" s="356">
        <v>87386.49</v>
      </c>
      <c r="AX440" s="356"/>
      <c r="AY440" s="356"/>
      <c r="AZ440" s="356"/>
      <c r="BA440" s="356">
        <v>0</v>
      </c>
      <c r="BB440" s="356">
        <v>0</v>
      </c>
      <c r="BC440" s="356">
        <v>23934.39</v>
      </c>
      <c r="BD440" s="356" t="s">
        <v>3167</v>
      </c>
      <c r="BE440" s="356" t="s">
        <v>3167</v>
      </c>
      <c r="BF440" s="356">
        <v>0</v>
      </c>
      <c r="BG440" s="356">
        <v>0</v>
      </c>
      <c r="BH440" s="356">
        <v>0</v>
      </c>
      <c r="BI440" s="356">
        <v>0</v>
      </c>
      <c r="BJ440" s="356">
        <v>0</v>
      </c>
      <c r="BK440" s="356">
        <v>0</v>
      </c>
      <c r="BL440" s="356">
        <v>0</v>
      </c>
      <c r="BM440" s="356">
        <v>0</v>
      </c>
      <c r="BN440" s="356">
        <v>0</v>
      </c>
      <c r="BO440" s="356">
        <v>0</v>
      </c>
      <c r="BP440" s="356">
        <v>0</v>
      </c>
      <c r="BQ440" s="356">
        <v>0</v>
      </c>
      <c r="BR440" s="356">
        <v>0</v>
      </c>
      <c r="BS440" s="115" t="s">
        <v>4057</v>
      </c>
      <c r="BT440" s="115"/>
    </row>
    <row r="441" spans="1:72" ht="15.75" customHeight="1">
      <c r="A441" s="127" t="s">
        <v>30</v>
      </c>
      <c r="B441" s="108" t="s">
        <v>5335</v>
      </c>
      <c r="C441" s="127" t="s">
        <v>5336</v>
      </c>
      <c r="D441" s="310">
        <v>396107</v>
      </c>
      <c r="E441" s="310" t="s">
        <v>3158</v>
      </c>
      <c r="F441" s="310" t="s">
        <v>32</v>
      </c>
      <c r="G441" s="310" t="s">
        <v>3158</v>
      </c>
      <c r="H441" s="310" t="str">
        <f>IFERROR(VLOOKUP(G441,'Cadastro de assessores'!A:B,2,FALSE),"Não Cadastrado")</f>
        <v>18986</v>
      </c>
      <c r="I441" s="310"/>
      <c r="J441" s="26" t="s">
        <v>170</v>
      </c>
      <c r="K441" s="310" t="s">
        <v>170</v>
      </c>
      <c r="L441" s="434">
        <v>44193</v>
      </c>
      <c r="M441" s="434">
        <v>44250</v>
      </c>
      <c r="N441" s="309"/>
      <c r="O441" s="309" t="s">
        <v>4053</v>
      </c>
      <c r="P441" s="406">
        <v>1.4999999999999999E-2</v>
      </c>
      <c r="Q441" s="439"/>
      <c r="R441" s="436"/>
      <c r="S441" s="309" t="str">
        <f t="shared" si="46"/>
        <v>Não Qualificado</v>
      </c>
      <c r="T441" s="309" t="s">
        <v>163</v>
      </c>
      <c r="U441" s="309" t="s">
        <v>4226</v>
      </c>
      <c r="V441" s="309" t="s">
        <v>42</v>
      </c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356"/>
      <c r="AL441" s="356"/>
      <c r="AM441" s="356">
        <v>157087.57999999999</v>
      </c>
      <c r="AN441" s="356">
        <v>154576.69</v>
      </c>
      <c r="AO441" s="356">
        <v>158171.95000000001</v>
      </c>
      <c r="AP441" s="356">
        <v>159062.67000000001</v>
      </c>
      <c r="AQ441" s="356">
        <v>158437.32</v>
      </c>
      <c r="AR441" s="356">
        <v>162461.68</v>
      </c>
      <c r="AS441" s="356">
        <v>149736.56</v>
      </c>
      <c r="AT441" s="356">
        <v>158170.82999999999</v>
      </c>
      <c r="AU441" s="356">
        <v>157308.25</v>
      </c>
      <c r="AV441" s="356">
        <v>36166.559999999998</v>
      </c>
      <c r="AW441" s="356">
        <v>36408.04</v>
      </c>
      <c r="AX441" s="356">
        <v>36570.81</v>
      </c>
      <c r="AY441" s="356">
        <v>36551.39</v>
      </c>
      <c r="AZ441" s="356">
        <v>36671.040000000001</v>
      </c>
      <c r="BA441" s="356">
        <v>31743.1</v>
      </c>
      <c r="BB441" s="356">
        <v>33183.07</v>
      </c>
      <c r="BC441" s="356">
        <v>114269.59</v>
      </c>
      <c r="BD441" s="356">
        <v>32233.66</v>
      </c>
      <c r="BE441" s="356">
        <v>16126.55</v>
      </c>
      <c r="BF441" s="356">
        <v>16449.669999999998</v>
      </c>
      <c r="BG441" s="356">
        <v>16733.810000000001</v>
      </c>
      <c r="BH441" s="356">
        <v>16911.099999999999</v>
      </c>
      <c r="BI441" s="356">
        <v>17298.09</v>
      </c>
      <c r="BJ441" s="356">
        <v>17322.98</v>
      </c>
      <c r="BK441" s="356">
        <v>17484.490000000002</v>
      </c>
      <c r="BL441" s="356">
        <v>17626.810000000001</v>
      </c>
      <c r="BM441" s="356">
        <v>17639.330000000002</v>
      </c>
      <c r="BN441" s="356">
        <v>27513.919999999998</v>
      </c>
      <c r="BO441" s="356">
        <v>38906.089999999997</v>
      </c>
      <c r="BP441" s="356">
        <v>42025.16</v>
      </c>
      <c r="BQ441" s="356">
        <v>42403.86</v>
      </c>
      <c r="BR441" s="356">
        <v>45645.34</v>
      </c>
      <c r="BS441" s="115">
        <v>81715.48</v>
      </c>
      <c r="BT441" s="115"/>
    </row>
    <row r="442" spans="1:72" ht="15.75" customHeight="1">
      <c r="A442" s="127" t="s">
        <v>30</v>
      </c>
      <c r="B442" s="108" t="s">
        <v>5337</v>
      </c>
      <c r="C442" s="127" t="s">
        <v>5338</v>
      </c>
      <c r="D442" s="309">
        <v>4836917</v>
      </c>
      <c r="E442" s="309" t="s">
        <v>3158</v>
      </c>
      <c r="F442" s="309" t="s">
        <v>32</v>
      </c>
      <c r="G442" s="309" t="s">
        <v>3158</v>
      </c>
      <c r="H442" s="309" t="str">
        <f>IFERROR(VLOOKUP(G442,'Cadastro de assessores'!A:B,2,FALSE),"Não Cadastrado")</f>
        <v>18986</v>
      </c>
      <c r="I442" s="309"/>
      <c r="J442" s="26" t="s">
        <v>161</v>
      </c>
      <c r="K442" s="309" t="s">
        <v>4052</v>
      </c>
      <c r="L442" s="405">
        <v>44244</v>
      </c>
      <c r="M442" s="405">
        <v>44244</v>
      </c>
      <c r="N442" s="405">
        <v>44270</v>
      </c>
      <c r="O442" s="309" t="s">
        <v>4053</v>
      </c>
      <c r="P442" s="406">
        <v>1.4999999999999999E-2</v>
      </c>
      <c r="Q442" s="439" t="s">
        <v>4731</v>
      </c>
      <c r="R442" s="436"/>
      <c r="S442" s="309" t="str">
        <f t="shared" si="46"/>
        <v/>
      </c>
      <c r="T442" s="309" t="s">
        <v>163</v>
      </c>
      <c r="U442" s="316" t="s">
        <v>4468</v>
      </c>
      <c r="V442" s="316" t="s">
        <v>32</v>
      </c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356"/>
      <c r="AL442" s="356"/>
      <c r="AM442" s="356">
        <v>376120.08</v>
      </c>
      <c r="AN442" s="356">
        <v>378053.96</v>
      </c>
      <c r="AO442" s="356"/>
      <c r="AP442" s="356"/>
      <c r="AQ442" s="356"/>
      <c r="AR442" s="356"/>
      <c r="AS442" s="356"/>
      <c r="AT442" s="356"/>
      <c r="AU442" s="356"/>
      <c r="AV442" s="356"/>
      <c r="AW442" s="356"/>
      <c r="AX442" s="356"/>
      <c r="AY442" s="356"/>
      <c r="AZ442" s="356"/>
      <c r="BA442" s="356">
        <v>0</v>
      </c>
      <c r="BB442" s="356">
        <v>0</v>
      </c>
      <c r="BC442" s="356"/>
      <c r="BD442" s="356" t="s">
        <v>3167</v>
      </c>
      <c r="BE442" s="356" t="s">
        <v>3167</v>
      </c>
      <c r="BF442" s="356">
        <v>0</v>
      </c>
      <c r="BG442" s="356">
        <v>0</v>
      </c>
      <c r="BH442" s="356">
        <v>0</v>
      </c>
      <c r="BI442" s="356">
        <v>0</v>
      </c>
      <c r="BJ442" s="356">
        <v>0</v>
      </c>
      <c r="BK442" s="356">
        <v>0</v>
      </c>
      <c r="BL442" s="356">
        <v>0</v>
      </c>
      <c r="BM442" s="356">
        <v>0</v>
      </c>
      <c r="BN442" s="356">
        <v>0</v>
      </c>
      <c r="BO442" s="356">
        <v>0</v>
      </c>
      <c r="BP442" s="356">
        <v>0</v>
      </c>
      <c r="BQ442" s="356">
        <v>0</v>
      </c>
      <c r="BR442" s="356">
        <v>0</v>
      </c>
      <c r="BS442" s="115" t="s">
        <v>4057</v>
      </c>
      <c r="BT442" s="115"/>
    </row>
    <row r="443" spans="1:72" ht="15.75" customHeight="1">
      <c r="A443" s="127" t="s">
        <v>30</v>
      </c>
      <c r="B443" s="108" t="s">
        <v>5339</v>
      </c>
      <c r="C443" s="127" t="s">
        <v>5340</v>
      </c>
      <c r="D443" s="309">
        <v>4425136</v>
      </c>
      <c r="E443" s="309" t="s">
        <v>18</v>
      </c>
      <c r="F443" s="309" t="s">
        <v>32</v>
      </c>
      <c r="G443" s="309" t="s">
        <v>4051</v>
      </c>
      <c r="H443" s="309" t="str">
        <f>IFERROR(VLOOKUP(G443,'Cadastro de assessores'!A:B,2,FALSE),"Não Cadastrado")</f>
        <v>17679</v>
      </c>
      <c r="I443" s="309"/>
      <c r="J443" s="26" t="s">
        <v>161</v>
      </c>
      <c r="K443" s="309" t="s">
        <v>4052</v>
      </c>
      <c r="L443" s="405">
        <v>44096</v>
      </c>
      <c r="M443" s="405">
        <v>44096</v>
      </c>
      <c r="N443" s="405">
        <v>44448</v>
      </c>
      <c r="O443" s="309" t="s">
        <v>4053</v>
      </c>
      <c r="P443" s="406">
        <v>1.4999999999999999E-2</v>
      </c>
      <c r="Q443" s="439" t="s">
        <v>5341</v>
      </c>
      <c r="R443" s="436"/>
      <c r="S443" s="309" t="str">
        <f t="shared" si="46"/>
        <v/>
      </c>
      <c r="T443" s="309" t="s">
        <v>163</v>
      </c>
      <c r="U443" s="309" t="s">
        <v>4082</v>
      </c>
      <c r="V443" s="309" t="s">
        <v>32</v>
      </c>
      <c r="W443" s="437" t="s">
        <v>4056</v>
      </c>
      <c r="X443" s="437" t="s">
        <v>4056</v>
      </c>
      <c r="Y443" s="437" t="s">
        <v>4056</v>
      </c>
      <c r="Z443" s="437" t="s">
        <v>4056</v>
      </c>
      <c r="AA443" s="437" t="s">
        <v>4056</v>
      </c>
      <c r="AB443" s="437" t="s">
        <v>4056</v>
      </c>
      <c r="AC443" s="437" t="s">
        <v>4056</v>
      </c>
      <c r="AD443" s="437" t="s">
        <v>4056</v>
      </c>
      <c r="AE443" s="437" t="s">
        <v>4056</v>
      </c>
      <c r="AF443" s="437" t="s">
        <v>4056</v>
      </c>
      <c r="AG443" s="437" t="s">
        <v>4056</v>
      </c>
      <c r="AH443" s="437" t="s">
        <v>5342</v>
      </c>
      <c r="AI443" s="437" t="s">
        <v>5343</v>
      </c>
      <c r="AJ443" s="437" t="s">
        <v>5344</v>
      </c>
      <c r="AK443" s="356">
        <v>116448.42</v>
      </c>
      <c r="AL443" s="356">
        <v>114005.63</v>
      </c>
      <c r="AM443" s="356">
        <v>110864.65</v>
      </c>
      <c r="AN443" s="356">
        <v>110873.34</v>
      </c>
      <c r="AO443" s="356">
        <v>113167.14</v>
      </c>
      <c r="AP443" s="356">
        <v>113921.69</v>
      </c>
      <c r="AQ443" s="356">
        <v>113422.14</v>
      </c>
      <c r="AR443" s="356">
        <v>116303.22</v>
      </c>
      <c r="AS443" s="356">
        <v>115312.93</v>
      </c>
      <c r="AT443" s="356">
        <v>112813.67</v>
      </c>
      <c r="AU443" s="356">
        <v>112027</v>
      </c>
      <c r="AV443" s="356"/>
      <c r="AW443" s="356"/>
      <c r="AX443" s="356"/>
      <c r="AY443" s="356"/>
      <c r="AZ443" s="356"/>
      <c r="BA443" s="356">
        <v>0</v>
      </c>
      <c r="BB443" s="356">
        <v>0</v>
      </c>
      <c r="BC443" s="356"/>
      <c r="BD443" s="356" t="s">
        <v>3167</v>
      </c>
      <c r="BE443" s="356" t="s">
        <v>3167</v>
      </c>
      <c r="BF443" s="356">
        <v>0</v>
      </c>
      <c r="BG443" s="356">
        <v>0</v>
      </c>
      <c r="BH443" s="356">
        <v>0</v>
      </c>
      <c r="BI443" s="356">
        <v>0</v>
      </c>
      <c r="BJ443" s="356">
        <v>0</v>
      </c>
      <c r="BK443" s="356">
        <v>0</v>
      </c>
      <c r="BL443" s="356">
        <v>0</v>
      </c>
      <c r="BM443" s="356">
        <v>0</v>
      </c>
      <c r="BN443" s="356">
        <v>0</v>
      </c>
      <c r="BO443" s="356">
        <v>0</v>
      </c>
      <c r="BP443" s="356">
        <v>0</v>
      </c>
      <c r="BQ443" s="356">
        <v>0</v>
      </c>
      <c r="BR443" s="356">
        <v>0</v>
      </c>
      <c r="BS443" s="115" t="s">
        <v>4057</v>
      </c>
      <c r="BT443" s="115"/>
    </row>
    <row r="444" spans="1:72" ht="15.75" customHeight="1">
      <c r="A444" s="127" t="s">
        <v>30</v>
      </c>
      <c r="B444" s="108" t="s">
        <v>5345</v>
      </c>
      <c r="C444" s="127" t="s">
        <v>5346</v>
      </c>
      <c r="D444" s="309">
        <v>4655754</v>
      </c>
      <c r="E444" s="310" t="s">
        <v>159</v>
      </c>
      <c r="F444" s="310" t="s">
        <v>32</v>
      </c>
      <c r="G444" s="310" t="s">
        <v>4730</v>
      </c>
      <c r="H444" s="310" t="str">
        <f>IFERROR(VLOOKUP(G444,'Cadastro de assessores'!A:B,2,FALSE),"Não Cadastrado")</f>
        <v>14244</v>
      </c>
      <c r="I444" s="310"/>
      <c r="J444" s="26" t="s">
        <v>4046</v>
      </c>
      <c r="K444" s="310" t="s">
        <v>170</v>
      </c>
      <c r="L444" s="435">
        <v>44173</v>
      </c>
      <c r="M444" s="435">
        <v>44180</v>
      </c>
      <c r="N444" s="309"/>
      <c r="O444" s="309" t="s">
        <v>4053</v>
      </c>
      <c r="P444" s="406">
        <v>1.4999999999999999E-2</v>
      </c>
      <c r="Q444" s="439"/>
      <c r="R444" s="436"/>
      <c r="S444" s="309" t="str">
        <f t="shared" si="46"/>
        <v/>
      </c>
      <c r="T444" s="309" t="s">
        <v>163</v>
      </c>
      <c r="U444" s="309" t="s">
        <v>4188</v>
      </c>
      <c r="V444" s="309" t="s">
        <v>32</v>
      </c>
      <c r="W444" s="437" t="s">
        <v>4056</v>
      </c>
      <c r="X444" s="437" t="s">
        <v>4056</v>
      </c>
      <c r="Y444" s="437" t="s">
        <v>4056</v>
      </c>
      <c r="Z444" s="437" t="s">
        <v>4056</v>
      </c>
      <c r="AA444" s="437" t="s">
        <v>4056</v>
      </c>
      <c r="AB444" s="437" t="s">
        <v>4056</v>
      </c>
      <c r="AC444" s="437" t="s">
        <v>4056</v>
      </c>
      <c r="AD444" s="437" t="s">
        <v>4056</v>
      </c>
      <c r="AE444" s="437" t="s">
        <v>4056</v>
      </c>
      <c r="AF444" s="437" t="s">
        <v>4056</v>
      </c>
      <c r="AG444" s="437" t="s">
        <v>4056</v>
      </c>
      <c r="AH444" s="437" t="s">
        <v>4056</v>
      </c>
      <c r="AI444" s="437" t="s">
        <v>4056</v>
      </c>
      <c r="AJ444" s="437" t="s">
        <v>4056</v>
      </c>
      <c r="AK444" s="356">
        <v>293621.33</v>
      </c>
      <c r="AL444" s="356">
        <v>289262.8</v>
      </c>
      <c r="AM444" s="356">
        <v>282238.95</v>
      </c>
      <c r="AN444" s="356">
        <v>282408.96999999997</v>
      </c>
      <c r="AO444" s="356">
        <v>289242.76</v>
      </c>
      <c r="AP444" s="356">
        <v>285986.24</v>
      </c>
      <c r="AQ444" s="356">
        <v>273810.39</v>
      </c>
      <c r="AR444" s="356">
        <v>280671.12</v>
      </c>
      <c r="AS444" s="356">
        <v>261361.17</v>
      </c>
      <c r="AT444" s="356">
        <v>225654.66</v>
      </c>
      <c r="AU444" s="356">
        <v>195877.82</v>
      </c>
      <c r="AV444" s="356">
        <v>173675.51</v>
      </c>
      <c r="AW444" s="356">
        <v>154705.63</v>
      </c>
      <c r="AX444" s="356">
        <v>134581.1</v>
      </c>
      <c r="AY444" s="356">
        <v>129709.93</v>
      </c>
      <c r="AZ444" s="356">
        <v>119877.92</v>
      </c>
      <c r="BA444" s="356">
        <v>99631.17</v>
      </c>
      <c r="BB444" s="356">
        <v>103551.12</v>
      </c>
      <c r="BC444" s="356"/>
      <c r="BD444" s="356">
        <v>94181.04</v>
      </c>
      <c r="BE444" s="356">
        <v>93591.31</v>
      </c>
      <c r="BF444" s="356">
        <v>95292.79</v>
      </c>
      <c r="BG444" s="356">
        <v>95601.653080000004</v>
      </c>
      <c r="BH444" s="356">
        <v>95839.71</v>
      </c>
      <c r="BI444" s="356">
        <v>99380.01</v>
      </c>
      <c r="BJ444" s="356">
        <v>98805.98</v>
      </c>
      <c r="BK444" s="356">
        <v>99474.59</v>
      </c>
      <c r="BL444" s="356">
        <v>943.21</v>
      </c>
      <c r="BM444" s="356">
        <v>831.1</v>
      </c>
      <c r="BN444" s="356">
        <v>831.1</v>
      </c>
      <c r="BO444" s="356">
        <v>831.1</v>
      </c>
      <c r="BP444" s="356">
        <v>831.1</v>
      </c>
      <c r="BQ444" s="356">
        <v>831.1</v>
      </c>
      <c r="BR444" s="356">
        <v>0</v>
      </c>
      <c r="BS444" s="115">
        <v>0</v>
      </c>
      <c r="BT444" s="115"/>
    </row>
    <row r="445" spans="1:72" ht="15.75" customHeight="1">
      <c r="A445" s="127" t="s">
        <v>30</v>
      </c>
      <c r="B445" s="108" t="s">
        <v>5347</v>
      </c>
      <c r="C445" s="127" t="s">
        <v>5348</v>
      </c>
      <c r="D445" s="309">
        <v>7782720</v>
      </c>
      <c r="E445" s="310" t="s">
        <v>159</v>
      </c>
      <c r="F445" s="310" t="s">
        <v>32</v>
      </c>
      <c r="G445" s="310" t="s">
        <v>4525</v>
      </c>
      <c r="H445" s="310">
        <f>IFERROR(VLOOKUP(G445,'Cadastro de assessores'!A:B,2,FALSE),"Não Cadastrado")</f>
        <v>12330</v>
      </c>
      <c r="I445" s="310"/>
      <c r="J445" s="26" t="s">
        <v>4046</v>
      </c>
      <c r="K445" s="310" t="s">
        <v>170</v>
      </c>
      <c r="L445" s="442">
        <v>44588</v>
      </c>
      <c r="M445" s="442">
        <v>44595</v>
      </c>
      <c r="N445" s="309"/>
      <c r="O445" s="309" t="s">
        <v>4061</v>
      </c>
      <c r="P445" s="406">
        <v>7.0000000000000001E-3</v>
      </c>
      <c r="Q445" s="439"/>
      <c r="R445" s="436"/>
      <c r="S445" s="309" t="str">
        <f t="shared" si="46"/>
        <v>Não Qualificado</v>
      </c>
      <c r="T445" s="309" t="s">
        <v>163</v>
      </c>
      <c r="U445" s="309" t="s">
        <v>4182</v>
      </c>
      <c r="V445" s="309" t="s">
        <v>32</v>
      </c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356"/>
      <c r="AL445" s="356"/>
      <c r="AM445" s="356"/>
      <c r="AN445" s="356"/>
      <c r="AO445" s="356"/>
      <c r="AP445" s="356"/>
      <c r="AQ445" s="356"/>
      <c r="AR445" s="356"/>
      <c r="AS445" s="356"/>
      <c r="AT445" s="356"/>
      <c r="AU445" s="356"/>
      <c r="AV445" s="356"/>
      <c r="AW445" s="356"/>
      <c r="AX445" s="356"/>
      <c r="AY445" s="356"/>
      <c r="AZ445" s="356"/>
      <c r="BA445" s="356">
        <v>100697.8</v>
      </c>
      <c r="BB445" s="356">
        <v>101876.02</v>
      </c>
      <c r="BC445" s="356">
        <v>126550.51</v>
      </c>
      <c r="BD445" s="356">
        <v>104166.72</v>
      </c>
      <c r="BE445" s="356">
        <v>105095.06</v>
      </c>
      <c r="BF445" s="356">
        <v>105890.06</v>
      </c>
      <c r="BG445" s="356">
        <v>106312.713</v>
      </c>
      <c r="BH445" s="356">
        <v>106835.73</v>
      </c>
      <c r="BI445" s="356">
        <v>107515.93</v>
      </c>
      <c r="BJ445" s="356">
        <v>108440.44</v>
      </c>
      <c r="BK445" s="356">
        <v>109280.88</v>
      </c>
      <c r="BL445" s="356">
        <v>110426.5</v>
      </c>
      <c r="BM445" s="356">
        <v>0</v>
      </c>
      <c r="BN445" s="356">
        <v>-21.91</v>
      </c>
      <c r="BO445" s="356">
        <v>-21.91</v>
      </c>
      <c r="BP445" s="356">
        <v>-21.91</v>
      </c>
      <c r="BQ445" s="356">
        <v>-21.91</v>
      </c>
      <c r="BR445" s="356">
        <v>-21.91</v>
      </c>
      <c r="BS445" s="115">
        <v>-21.91</v>
      </c>
      <c r="BT445" s="115"/>
    </row>
    <row r="446" spans="1:72" ht="15.75" customHeight="1">
      <c r="A446" s="127" t="s">
        <v>30</v>
      </c>
      <c r="B446" s="108" t="s">
        <v>2614</v>
      </c>
      <c r="C446" s="127" t="s">
        <v>5349</v>
      </c>
      <c r="D446" s="309">
        <v>475798</v>
      </c>
      <c r="E446" s="309" t="s">
        <v>18</v>
      </c>
      <c r="F446" s="309" t="s">
        <v>42</v>
      </c>
      <c r="G446" s="309" t="s">
        <v>90</v>
      </c>
      <c r="H446" s="316">
        <v>12331</v>
      </c>
      <c r="I446" s="316"/>
      <c r="J446" s="26" t="s">
        <v>4046</v>
      </c>
      <c r="K446" s="309" t="s">
        <v>170</v>
      </c>
      <c r="L446" s="442">
        <v>44715</v>
      </c>
      <c r="M446" s="442">
        <v>44715</v>
      </c>
      <c r="N446" s="405"/>
      <c r="O446" s="309" t="s">
        <v>4064</v>
      </c>
      <c r="P446" s="406">
        <v>1.2E-2</v>
      </c>
      <c r="Q446" s="439" t="s">
        <v>4343</v>
      </c>
      <c r="R446" s="436"/>
      <c r="S446" s="309"/>
      <c r="T446" s="309" t="s">
        <v>163</v>
      </c>
      <c r="U446" s="309" t="s">
        <v>4100</v>
      </c>
      <c r="V446" s="309" t="s">
        <v>42</v>
      </c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356"/>
      <c r="AL446" s="356"/>
      <c r="AM446" s="356"/>
      <c r="AN446" s="356"/>
      <c r="AO446" s="356"/>
      <c r="AP446" s="356"/>
      <c r="AQ446" s="356"/>
      <c r="AR446" s="356"/>
      <c r="AS446" s="356"/>
      <c r="AT446" s="356"/>
      <c r="AU446" s="356"/>
      <c r="AV446" s="356"/>
      <c r="AW446" s="356"/>
      <c r="AX446" s="356"/>
      <c r="AY446" s="356"/>
      <c r="AZ446" s="356"/>
      <c r="BA446" s="356"/>
      <c r="BB446" s="356"/>
      <c r="BC446" s="356"/>
      <c r="BD446" s="356" t="s">
        <v>3167</v>
      </c>
      <c r="BE446" s="356">
        <v>789633.81</v>
      </c>
      <c r="BF446" s="356">
        <v>766890.05</v>
      </c>
      <c r="BG446" s="356">
        <v>779279.05729999999</v>
      </c>
      <c r="BH446" s="356">
        <v>779969.45</v>
      </c>
      <c r="BI446" s="356">
        <v>787891.46</v>
      </c>
      <c r="BJ446" s="356">
        <v>796251.98</v>
      </c>
      <c r="BK446" s="356">
        <v>851704.45</v>
      </c>
      <c r="BL446" s="356">
        <v>220013.09</v>
      </c>
      <c r="BM446" s="356">
        <v>26478.63</v>
      </c>
      <c r="BN446" s="356">
        <v>26818.01</v>
      </c>
      <c r="BO446" s="356">
        <v>27030.62</v>
      </c>
      <c r="BP446" s="356">
        <v>0</v>
      </c>
      <c r="BQ446" s="356">
        <v>0</v>
      </c>
      <c r="BR446" s="356">
        <v>0</v>
      </c>
      <c r="BS446" s="115" t="s">
        <v>4057</v>
      </c>
      <c r="BT446" s="115"/>
    </row>
    <row r="447" spans="1:72" ht="15.75" customHeight="1">
      <c r="A447" s="127" t="s">
        <v>30</v>
      </c>
      <c r="B447" s="108" t="s">
        <v>5350</v>
      </c>
      <c r="C447" s="127" t="s">
        <v>5351</v>
      </c>
      <c r="D447" s="309">
        <v>4493392</v>
      </c>
      <c r="E447" s="309" t="s">
        <v>18</v>
      </c>
      <c r="F447" s="309" t="s">
        <v>32</v>
      </c>
      <c r="G447" s="309" t="s">
        <v>4051</v>
      </c>
      <c r="H447" s="309" t="str">
        <f>IFERROR(VLOOKUP(G447,'Cadastro de assessores'!A:B,2,FALSE),"Não Cadastrado")</f>
        <v>17679</v>
      </c>
      <c r="I447" s="309"/>
      <c r="J447" s="26" t="s">
        <v>161</v>
      </c>
      <c r="K447" s="309" t="s">
        <v>4052</v>
      </c>
      <c r="L447" s="438">
        <v>44147</v>
      </c>
      <c r="M447" s="438">
        <v>44147</v>
      </c>
      <c r="N447" s="405">
        <v>44445</v>
      </c>
      <c r="O447" s="309" t="s">
        <v>4064</v>
      </c>
      <c r="P447" s="406">
        <v>1.2E-2</v>
      </c>
      <c r="Q447" s="439" t="s">
        <v>5352</v>
      </c>
      <c r="R447" s="436"/>
      <c r="S447" s="309" t="str">
        <f t="shared" ref="S447:S454" si="47">IF(BC447&lt;=0,"",IF(BC447&lt;=1000000,"Não Qualificado",IF(AND(BC447&gt;1000000,BC447&lt;=10000000),"Qualificado","Profissional")))</f>
        <v>Não Qualificado</v>
      </c>
      <c r="T447" s="309" t="s">
        <v>163</v>
      </c>
      <c r="U447" s="309" t="s">
        <v>4482</v>
      </c>
      <c r="V447" s="309" t="s">
        <v>3900</v>
      </c>
      <c r="W447" s="437" t="s">
        <v>4056</v>
      </c>
      <c r="X447" s="437" t="s">
        <v>4056</v>
      </c>
      <c r="Y447" s="437" t="s">
        <v>4056</v>
      </c>
      <c r="Z447" s="437" t="s">
        <v>4056</v>
      </c>
      <c r="AA447" s="437" t="s">
        <v>4056</v>
      </c>
      <c r="AB447" s="437" t="s">
        <v>4056</v>
      </c>
      <c r="AC447" s="437" t="s">
        <v>4056</v>
      </c>
      <c r="AD447" s="437" t="s">
        <v>4056</v>
      </c>
      <c r="AE447" s="437" t="s">
        <v>4056</v>
      </c>
      <c r="AF447" s="437" t="s">
        <v>4056</v>
      </c>
      <c r="AG447" s="437" t="s">
        <v>4056</v>
      </c>
      <c r="AH447" s="437" t="s">
        <v>4056</v>
      </c>
      <c r="AI447" s="437" t="s">
        <v>4056</v>
      </c>
      <c r="AJ447" s="437" t="s">
        <v>5353</v>
      </c>
      <c r="AK447" s="356">
        <v>199070.43</v>
      </c>
      <c r="AL447" s="356">
        <v>257304.22</v>
      </c>
      <c r="AM447" s="356">
        <v>314260.32</v>
      </c>
      <c r="AN447" s="356">
        <v>314578.5</v>
      </c>
      <c r="AO447" s="356">
        <v>318918.40999999997</v>
      </c>
      <c r="AP447" s="356">
        <v>420295.45</v>
      </c>
      <c r="AQ447" s="356">
        <v>419261.52</v>
      </c>
      <c r="AR447" s="356">
        <v>465937.22</v>
      </c>
      <c r="AS447" s="356">
        <v>524682.30000000005</v>
      </c>
      <c r="AT447" s="356">
        <v>539973.39</v>
      </c>
      <c r="AU447" s="356">
        <v>605680.82999999996</v>
      </c>
      <c r="AV447" s="356"/>
      <c r="AW447" s="356"/>
      <c r="AX447" s="356"/>
      <c r="AY447" s="356"/>
      <c r="AZ447" s="356"/>
      <c r="BA447" s="356">
        <v>0</v>
      </c>
      <c r="BB447" s="356">
        <v>0</v>
      </c>
      <c r="BC447" s="356">
        <v>159.76</v>
      </c>
      <c r="BD447" s="356" t="s">
        <v>3167</v>
      </c>
      <c r="BE447" s="356" t="s">
        <v>3167</v>
      </c>
      <c r="BF447" s="356">
        <v>0</v>
      </c>
      <c r="BG447" s="356">
        <v>0</v>
      </c>
      <c r="BH447" s="356">
        <v>0</v>
      </c>
      <c r="BI447" s="356">
        <v>0</v>
      </c>
      <c r="BJ447" s="356">
        <v>0</v>
      </c>
      <c r="BK447" s="356">
        <v>0</v>
      </c>
      <c r="BL447" s="356">
        <v>0</v>
      </c>
      <c r="BM447" s="356">
        <v>0</v>
      </c>
      <c r="BN447" s="356">
        <v>0</v>
      </c>
      <c r="BO447" s="356">
        <v>0</v>
      </c>
      <c r="BP447" s="356">
        <v>0</v>
      </c>
      <c r="BQ447" s="356">
        <v>0</v>
      </c>
      <c r="BR447" s="356">
        <v>0</v>
      </c>
      <c r="BS447" s="115" t="s">
        <v>4057</v>
      </c>
      <c r="BT447" s="115"/>
    </row>
    <row r="448" spans="1:72" ht="15.75" customHeight="1">
      <c r="A448" s="127" t="s">
        <v>30</v>
      </c>
      <c r="B448" s="108" t="s">
        <v>5354</v>
      </c>
      <c r="C448" s="127" t="s">
        <v>5355</v>
      </c>
      <c r="D448" s="309">
        <v>4757223</v>
      </c>
      <c r="E448" s="310" t="s">
        <v>18</v>
      </c>
      <c r="F448" s="310" t="s">
        <v>42</v>
      </c>
      <c r="G448" s="310" t="s">
        <v>48</v>
      </c>
      <c r="H448" s="310" t="str">
        <f>IFERROR(VLOOKUP(G448,'Cadastro de assessores'!A:B,2,FALSE),"Não Cadastrado")</f>
        <v>18009</v>
      </c>
      <c r="I448" s="310"/>
      <c r="J448" s="26" t="s">
        <v>4046</v>
      </c>
      <c r="K448" s="310" t="s">
        <v>170</v>
      </c>
      <c r="L448" s="434">
        <v>44210</v>
      </c>
      <c r="M448" s="434">
        <v>44210</v>
      </c>
      <c r="N448" s="309"/>
      <c r="O448" s="309" t="s">
        <v>4053</v>
      </c>
      <c r="P448" s="406">
        <v>1.4999999999999999E-2</v>
      </c>
      <c r="Q448" s="439"/>
      <c r="R448" s="436"/>
      <c r="S448" s="309" t="str">
        <f t="shared" si="47"/>
        <v/>
      </c>
      <c r="T448" s="309" t="s">
        <v>163</v>
      </c>
      <c r="U448" s="309" t="s">
        <v>4308</v>
      </c>
      <c r="V448" s="309" t="s">
        <v>970</v>
      </c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356"/>
      <c r="AL448" s="356">
        <v>48755.63</v>
      </c>
      <c r="AM448" s="356">
        <v>47323.65</v>
      </c>
      <c r="AN448" s="356">
        <v>47558.49</v>
      </c>
      <c r="AO448" s="356">
        <v>48849.440000000002</v>
      </c>
      <c r="AP448" s="356">
        <v>49134.61</v>
      </c>
      <c r="AQ448" s="356">
        <v>48927.71</v>
      </c>
      <c r="AR448" s="356">
        <v>50071.6</v>
      </c>
      <c r="AS448" s="356">
        <v>49729.17</v>
      </c>
      <c r="AT448" s="356">
        <v>48769.14</v>
      </c>
      <c r="AU448" s="356">
        <v>48499.44</v>
      </c>
      <c r="AV448" s="356">
        <v>47658.1</v>
      </c>
      <c r="AW448" s="356">
        <v>46017.56</v>
      </c>
      <c r="AX448" s="356">
        <v>46010.28</v>
      </c>
      <c r="AY448" s="356">
        <v>46554.11</v>
      </c>
      <c r="AZ448" s="356">
        <v>47950.79</v>
      </c>
      <c r="BA448" s="356">
        <v>48340.53</v>
      </c>
      <c r="BB448" s="356">
        <v>50064.639999999999</v>
      </c>
      <c r="BC448" s="356"/>
      <c r="BD448" s="356">
        <v>49618.98</v>
      </c>
      <c r="BE448" s="356">
        <v>49406.27</v>
      </c>
      <c r="BF448" s="356">
        <v>50551.6</v>
      </c>
      <c r="BG448" s="356">
        <v>51056.363210000003</v>
      </c>
      <c r="BH448" s="356">
        <v>51066.43</v>
      </c>
      <c r="BI448" s="356">
        <v>63152.38</v>
      </c>
      <c r="BJ448" s="356">
        <v>62985.31</v>
      </c>
      <c r="BK448" s="356">
        <v>63455.16</v>
      </c>
      <c r="BL448" s="356">
        <v>64092.78</v>
      </c>
      <c r="BM448" s="356">
        <v>40610.22</v>
      </c>
      <c r="BN448" s="356">
        <v>0</v>
      </c>
      <c r="BO448" s="356">
        <v>0</v>
      </c>
      <c r="BP448" s="356">
        <v>0</v>
      </c>
      <c r="BQ448" s="356">
        <v>0</v>
      </c>
      <c r="BR448" s="356">
        <v>0</v>
      </c>
      <c r="BS448" s="115" t="s">
        <v>4057</v>
      </c>
      <c r="BT448" s="115"/>
    </row>
    <row r="449" spans="1:72" ht="15.75" customHeight="1">
      <c r="A449" s="127" t="s">
        <v>30</v>
      </c>
      <c r="B449" s="108" t="s">
        <v>5356</v>
      </c>
      <c r="C449" s="127" t="s">
        <v>5357</v>
      </c>
      <c r="D449" s="309">
        <v>4491063</v>
      </c>
      <c r="E449" s="309" t="s">
        <v>18</v>
      </c>
      <c r="F449" s="309" t="s">
        <v>32</v>
      </c>
      <c r="G449" s="309" t="s">
        <v>4051</v>
      </c>
      <c r="H449" s="309" t="str">
        <f>IFERROR(VLOOKUP(G449,'Cadastro de assessores'!A:B,2,FALSE),"Não Cadastrado")</f>
        <v>17679</v>
      </c>
      <c r="I449" s="309"/>
      <c r="J449" s="26" t="s">
        <v>161</v>
      </c>
      <c r="K449" s="309" t="s">
        <v>4052</v>
      </c>
      <c r="L449" s="438">
        <v>44120</v>
      </c>
      <c r="M449" s="438">
        <v>44120</v>
      </c>
      <c r="N449" s="405">
        <v>44452</v>
      </c>
      <c r="O449" s="309" t="s">
        <v>4053</v>
      </c>
      <c r="P449" s="406">
        <v>1.4999999999999999E-2</v>
      </c>
      <c r="Q449" s="439" t="s">
        <v>5358</v>
      </c>
      <c r="R449" s="436"/>
      <c r="S449" s="309" t="str">
        <f t="shared" si="47"/>
        <v>Não Qualificado</v>
      </c>
      <c r="T449" s="309" t="s">
        <v>163</v>
      </c>
      <c r="U449" s="309" t="s">
        <v>4188</v>
      </c>
      <c r="V449" s="309" t="s">
        <v>32</v>
      </c>
      <c r="W449" s="437" t="s">
        <v>4056</v>
      </c>
      <c r="X449" s="437" t="s">
        <v>4056</v>
      </c>
      <c r="Y449" s="437" t="s">
        <v>4056</v>
      </c>
      <c r="Z449" s="437" t="s">
        <v>4056</v>
      </c>
      <c r="AA449" s="437" t="s">
        <v>4056</v>
      </c>
      <c r="AB449" s="437" t="s">
        <v>4056</v>
      </c>
      <c r="AC449" s="437" t="s">
        <v>4056</v>
      </c>
      <c r="AD449" s="437" t="s">
        <v>4056</v>
      </c>
      <c r="AE449" s="437" t="s">
        <v>4056</v>
      </c>
      <c r="AF449" s="437" t="s">
        <v>4056</v>
      </c>
      <c r="AG449" s="437" t="s">
        <v>4056</v>
      </c>
      <c r="AH449" s="437" t="s">
        <v>4056</v>
      </c>
      <c r="AI449" s="437" t="s">
        <v>5359</v>
      </c>
      <c r="AJ449" s="437" t="s">
        <v>5360</v>
      </c>
      <c r="AK449" s="356">
        <v>121972.54</v>
      </c>
      <c r="AL449" s="356">
        <v>119090.45</v>
      </c>
      <c r="AM449" s="356">
        <v>115342.26</v>
      </c>
      <c r="AN449" s="356">
        <v>115338.67</v>
      </c>
      <c r="AO449" s="356">
        <v>118445.78</v>
      </c>
      <c r="AP449" s="356">
        <v>119144.48</v>
      </c>
      <c r="AQ449" s="356">
        <v>118660.97</v>
      </c>
      <c r="AR449" s="356">
        <v>121488.08</v>
      </c>
      <c r="AS449" s="356">
        <v>120563.64</v>
      </c>
      <c r="AT449" s="356">
        <v>118396.34</v>
      </c>
      <c r="AU449" s="356">
        <v>117576.07</v>
      </c>
      <c r="AV449" s="356"/>
      <c r="AW449" s="356"/>
      <c r="AX449" s="356"/>
      <c r="AY449" s="356"/>
      <c r="AZ449" s="356"/>
      <c r="BA449" s="356">
        <v>0</v>
      </c>
      <c r="BB449" s="356">
        <v>0</v>
      </c>
      <c r="BC449" s="356">
        <v>26288.44</v>
      </c>
      <c r="BD449" s="356" t="s">
        <v>3167</v>
      </c>
      <c r="BE449" s="356" t="s">
        <v>3167</v>
      </c>
      <c r="BF449" s="356">
        <v>0</v>
      </c>
      <c r="BG449" s="356">
        <v>0</v>
      </c>
      <c r="BH449" s="356">
        <v>0</v>
      </c>
      <c r="BI449" s="356">
        <v>0</v>
      </c>
      <c r="BJ449" s="356">
        <v>0</v>
      </c>
      <c r="BK449" s="356">
        <v>0</v>
      </c>
      <c r="BL449" s="356">
        <v>0</v>
      </c>
      <c r="BM449" s="356">
        <v>0</v>
      </c>
      <c r="BN449" s="356">
        <v>0</v>
      </c>
      <c r="BO449" s="356">
        <v>0</v>
      </c>
      <c r="BP449" s="356">
        <v>0</v>
      </c>
      <c r="BQ449" s="356">
        <v>0</v>
      </c>
      <c r="BR449" s="356">
        <v>0</v>
      </c>
      <c r="BS449" s="115" t="s">
        <v>4057</v>
      </c>
      <c r="BT449" s="115"/>
    </row>
    <row r="450" spans="1:72" ht="15.75" customHeight="1">
      <c r="A450" s="127" t="s">
        <v>30</v>
      </c>
      <c r="B450" s="108" t="s">
        <v>5361</v>
      </c>
      <c r="C450" s="408" t="s">
        <v>5362</v>
      </c>
      <c r="D450" s="316">
        <v>4740849</v>
      </c>
      <c r="E450" s="309" t="s">
        <v>159</v>
      </c>
      <c r="F450" s="309" t="s">
        <v>32</v>
      </c>
      <c r="G450" s="309" t="s">
        <v>4387</v>
      </c>
      <c r="H450" s="309" t="str">
        <f>IFERROR(VLOOKUP(G450,'Cadastro de assessores'!A:B,2,FALSE),"Não Cadastrado")</f>
        <v>17489</v>
      </c>
      <c r="I450" s="309"/>
      <c r="J450" s="26" t="s">
        <v>161</v>
      </c>
      <c r="K450" s="309" t="s">
        <v>4052</v>
      </c>
      <c r="L450" s="405">
        <v>44320</v>
      </c>
      <c r="M450" s="405">
        <v>44320</v>
      </c>
      <c r="N450" s="405">
        <v>44684</v>
      </c>
      <c r="O450" s="309" t="s">
        <v>4047</v>
      </c>
      <c r="P450" s="406">
        <v>0.02</v>
      </c>
      <c r="Q450" s="176" t="s">
        <v>5363</v>
      </c>
      <c r="R450" s="436"/>
      <c r="S450" s="309" t="str">
        <f t="shared" si="47"/>
        <v/>
      </c>
      <c r="T450" s="309" t="s">
        <v>163</v>
      </c>
      <c r="U450" s="316" t="s">
        <v>4075</v>
      </c>
      <c r="V450" s="316" t="s">
        <v>32</v>
      </c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  <c r="AG450" s="367"/>
      <c r="AH450" s="367"/>
      <c r="AI450" s="367"/>
      <c r="AJ450" s="367"/>
      <c r="AK450" s="367"/>
      <c r="AL450" s="356"/>
      <c r="AM450" s="356"/>
      <c r="AN450" s="356"/>
      <c r="AO450" s="356"/>
      <c r="AP450" s="356"/>
      <c r="AQ450" s="356"/>
      <c r="AR450" s="356">
        <v>212137.89</v>
      </c>
      <c r="AS450" s="356">
        <v>207292.2</v>
      </c>
      <c r="AT450" s="356">
        <v>196230.02</v>
      </c>
      <c r="AU450" s="356">
        <v>192094.3</v>
      </c>
      <c r="AV450" s="356">
        <v>181731.71</v>
      </c>
      <c r="AW450" s="356">
        <v>167371.93</v>
      </c>
      <c r="AX450" s="356">
        <v>165773.6</v>
      </c>
      <c r="AY450" s="356">
        <v>169095.2</v>
      </c>
      <c r="AZ450" s="356">
        <v>179967.17</v>
      </c>
      <c r="BA450" s="356">
        <v>181999.83</v>
      </c>
      <c r="BB450" s="356">
        <v>190657.24</v>
      </c>
      <c r="BC450" s="356"/>
      <c r="BD450" s="356" t="s">
        <v>3167</v>
      </c>
      <c r="BE450" s="356" t="s">
        <v>3167</v>
      </c>
      <c r="BF450" s="356">
        <v>0</v>
      </c>
      <c r="BG450" s="356">
        <v>0</v>
      </c>
      <c r="BH450" s="356">
        <v>0</v>
      </c>
      <c r="BI450" s="356">
        <v>0</v>
      </c>
      <c r="BJ450" s="356">
        <v>0</v>
      </c>
      <c r="BK450" s="356">
        <v>0</v>
      </c>
      <c r="BL450" s="356">
        <v>0</v>
      </c>
      <c r="BM450" s="356">
        <v>0</v>
      </c>
      <c r="BN450" s="356">
        <v>0</v>
      </c>
      <c r="BO450" s="356">
        <v>0</v>
      </c>
      <c r="BP450" s="356">
        <v>0</v>
      </c>
      <c r="BQ450" s="356">
        <v>0</v>
      </c>
      <c r="BR450" s="356">
        <v>0</v>
      </c>
      <c r="BS450" s="115" t="s">
        <v>4057</v>
      </c>
      <c r="BT450" s="115"/>
    </row>
    <row r="451" spans="1:72" ht="15.75" customHeight="1">
      <c r="A451" s="127" t="s">
        <v>30</v>
      </c>
      <c r="B451" s="108" t="s">
        <v>5364</v>
      </c>
      <c r="C451" s="127" t="s">
        <v>5365</v>
      </c>
      <c r="D451" s="309">
        <v>4441540</v>
      </c>
      <c r="E451" s="309" t="s">
        <v>18</v>
      </c>
      <c r="F451" s="309" t="s">
        <v>32</v>
      </c>
      <c r="G451" s="309" t="s">
        <v>4051</v>
      </c>
      <c r="H451" s="309" t="str">
        <f>IFERROR(VLOOKUP(G451,'Cadastro de assessores'!A:B,2,FALSE),"Não Cadastrado")</f>
        <v>17679</v>
      </c>
      <c r="I451" s="309"/>
      <c r="J451" s="26" t="s">
        <v>161</v>
      </c>
      <c r="K451" s="309" t="s">
        <v>4052</v>
      </c>
      <c r="L451" s="438">
        <v>44133</v>
      </c>
      <c r="M451" s="438">
        <v>44133</v>
      </c>
      <c r="N451" s="405">
        <v>44438</v>
      </c>
      <c r="O451" s="309" t="s">
        <v>4064</v>
      </c>
      <c r="P451" s="406">
        <v>1.2E-2</v>
      </c>
      <c r="Q451" s="439" t="s">
        <v>5366</v>
      </c>
      <c r="R451" s="436"/>
      <c r="S451" s="309" t="str">
        <f t="shared" si="47"/>
        <v>Não Qualificado</v>
      </c>
      <c r="T451" s="309" t="s">
        <v>163</v>
      </c>
      <c r="U451" s="309" t="s">
        <v>4105</v>
      </c>
      <c r="V451" s="309" t="s">
        <v>230</v>
      </c>
      <c r="W451" s="437" t="s">
        <v>4056</v>
      </c>
      <c r="X451" s="437" t="s">
        <v>4056</v>
      </c>
      <c r="Y451" s="437" t="s">
        <v>4056</v>
      </c>
      <c r="Z451" s="437" t="s">
        <v>4056</v>
      </c>
      <c r="AA451" s="437" t="s">
        <v>4056</v>
      </c>
      <c r="AB451" s="437" t="s">
        <v>4056</v>
      </c>
      <c r="AC451" s="437" t="s">
        <v>4056</v>
      </c>
      <c r="AD451" s="437" t="s">
        <v>4056</v>
      </c>
      <c r="AE451" s="437" t="s">
        <v>4056</v>
      </c>
      <c r="AF451" s="437" t="s">
        <v>4056</v>
      </c>
      <c r="AG451" s="437" t="s">
        <v>4056</v>
      </c>
      <c r="AH451" s="437" t="s">
        <v>4056</v>
      </c>
      <c r="AI451" s="437" t="s">
        <v>5367</v>
      </c>
      <c r="AJ451" s="437" t="s">
        <v>5368</v>
      </c>
      <c r="AK451" s="356">
        <v>156342.29</v>
      </c>
      <c r="AL451" s="356">
        <v>154699.32</v>
      </c>
      <c r="AM451" s="356">
        <v>152719.32999999999</v>
      </c>
      <c r="AN451" s="356">
        <v>152891.15</v>
      </c>
      <c r="AO451" s="356">
        <v>154355.21</v>
      </c>
      <c r="AP451" s="356">
        <v>154878.9</v>
      </c>
      <c r="AQ451" s="356">
        <v>154569.93</v>
      </c>
      <c r="AR451" s="356">
        <v>156423.12</v>
      </c>
      <c r="AS451" s="356">
        <v>156036.41</v>
      </c>
      <c r="AT451" s="356">
        <v>153642.09</v>
      </c>
      <c r="AU451" s="356">
        <v>116138.07</v>
      </c>
      <c r="AV451" s="356"/>
      <c r="AW451" s="356"/>
      <c r="AX451" s="356"/>
      <c r="AY451" s="356"/>
      <c r="AZ451" s="356"/>
      <c r="BA451" s="356">
        <v>0</v>
      </c>
      <c r="BB451" s="356">
        <v>0</v>
      </c>
      <c r="BC451" s="356">
        <v>99795.8</v>
      </c>
      <c r="BD451" s="356" t="s">
        <v>3167</v>
      </c>
      <c r="BE451" s="356" t="s">
        <v>3167</v>
      </c>
      <c r="BF451" s="356">
        <v>0</v>
      </c>
      <c r="BG451" s="356">
        <v>0</v>
      </c>
      <c r="BH451" s="356">
        <v>0</v>
      </c>
      <c r="BI451" s="356">
        <v>0</v>
      </c>
      <c r="BJ451" s="356">
        <v>0</v>
      </c>
      <c r="BK451" s="356">
        <v>0</v>
      </c>
      <c r="BL451" s="356">
        <v>0</v>
      </c>
      <c r="BM451" s="356">
        <v>0</v>
      </c>
      <c r="BN451" s="356">
        <v>0</v>
      </c>
      <c r="BO451" s="356">
        <v>0</v>
      </c>
      <c r="BP451" s="356">
        <v>0</v>
      </c>
      <c r="BQ451" s="356">
        <v>0</v>
      </c>
      <c r="BR451" s="356">
        <v>0</v>
      </c>
      <c r="BS451" s="115" t="s">
        <v>4057</v>
      </c>
      <c r="BT451" s="115"/>
    </row>
    <row r="452" spans="1:72" ht="15.75" customHeight="1">
      <c r="A452" s="127" t="s">
        <v>30</v>
      </c>
      <c r="B452" s="108" t="s">
        <v>5369</v>
      </c>
      <c r="C452" s="127" t="s">
        <v>5370</v>
      </c>
      <c r="D452" s="309">
        <v>3615656</v>
      </c>
      <c r="E452" s="309" t="s">
        <v>3158</v>
      </c>
      <c r="F452" s="309" t="s">
        <v>32</v>
      </c>
      <c r="G452" s="309" t="s">
        <v>3158</v>
      </c>
      <c r="H452" s="309" t="str">
        <f>IFERROR(VLOOKUP(G452,'Cadastro de assessores'!A:B,2,FALSE),"Não Cadastrado")</f>
        <v>18986</v>
      </c>
      <c r="I452" s="309"/>
      <c r="J452" s="26" t="s">
        <v>161</v>
      </c>
      <c r="K452" s="309" t="s">
        <v>4052</v>
      </c>
      <c r="L452" s="405">
        <v>43859</v>
      </c>
      <c r="M452" s="405">
        <v>43859</v>
      </c>
      <c r="N452" s="405">
        <v>44305</v>
      </c>
      <c r="O452" s="309" t="s">
        <v>4053</v>
      </c>
      <c r="P452" s="406">
        <v>1.4999999999999999E-2</v>
      </c>
      <c r="Q452" s="439" t="s">
        <v>5308</v>
      </c>
      <c r="R452" s="436"/>
      <c r="S452" s="309" t="str">
        <f t="shared" si="47"/>
        <v>Não Qualificado</v>
      </c>
      <c r="T452" s="309" t="s">
        <v>163</v>
      </c>
      <c r="U452" s="309" t="s">
        <v>5371</v>
      </c>
      <c r="V452" s="309" t="s">
        <v>32</v>
      </c>
      <c r="W452" s="437" t="s">
        <v>4056</v>
      </c>
      <c r="X452" s="437" t="s">
        <v>4056</v>
      </c>
      <c r="Y452" s="437" t="s">
        <v>4056</v>
      </c>
      <c r="Z452" s="437" t="s">
        <v>5372</v>
      </c>
      <c r="AA452" s="437" t="s">
        <v>5373</v>
      </c>
      <c r="AB452" s="437" t="s">
        <v>5374</v>
      </c>
      <c r="AC452" s="437" t="s">
        <v>5375</v>
      </c>
      <c r="AD452" s="437" t="s">
        <v>5376</v>
      </c>
      <c r="AE452" s="437" t="s">
        <v>5377</v>
      </c>
      <c r="AF452" s="437" t="s">
        <v>5378</v>
      </c>
      <c r="AG452" s="437" t="s">
        <v>5379</v>
      </c>
      <c r="AH452" s="437" t="s">
        <v>5380</v>
      </c>
      <c r="AI452" s="437" t="s">
        <v>5381</v>
      </c>
      <c r="AJ452" s="437" t="s">
        <v>5382</v>
      </c>
      <c r="AK452" s="356">
        <v>845622.72</v>
      </c>
      <c r="AL452" s="356">
        <v>823975.03</v>
      </c>
      <c r="AM452" s="356">
        <v>721960.02</v>
      </c>
      <c r="AN452" s="356">
        <v>723425.43</v>
      </c>
      <c r="AO452" s="356">
        <v>5328.73</v>
      </c>
      <c r="AP452" s="356"/>
      <c r="AQ452" s="356"/>
      <c r="AR452" s="356"/>
      <c r="AS452" s="356"/>
      <c r="AT452" s="356"/>
      <c r="AU452" s="356"/>
      <c r="AV452" s="356"/>
      <c r="AW452" s="356"/>
      <c r="AX452" s="356"/>
      <c r="AY452" s="356"/>
      <c r="AZ452" s="356"/>
      <c r="BA452" s="356">
        <v>0</v>
      </c>
      <c r="BB452" s="356">
        <v>0</v>
      </c>
      <c r="BC452" s="356">
        <v>453.21</v>
      </c>
      <c r="BD452" s="356" t="s">
        <v>3167</v>
      </c>
      <c r="BE452" s="356" t="s">
        <v>3167</v>
      </c>
      <c r="BF452" s="356">
        <v>0</v>
      </c>
      <c r="BG452" s="356">
        <v>0</v>
      </c>
      <c r="BH452" s="356">
        <v>0</v>
      </c>
      <c r="BI452" s="356">
        <v>0</v>
      </c>
      <c r="BJ452" s="356">
        <v>0</v>
      </c>
      <c r="BK452" s="356">
        <v>0</v>
      </c>
      <c r="BL452" s="356">
        <v>0</v>
      </c>
      <c r="BM452" s="356">
        <v>0</v>
      </c>
      <c r="BN452" s="356">
        <v>0</v>
      </c>
      <c r="BO452" s="356">
        <v>0</v>
      </c>
      <c r="BP452" s="356">
        <v>0</v>
      </c>
      <c r="BQ452" s="356">
        <v>0</v>
      </c>
      <c r="BR452" s="356">
        <v>0</v>
      </c>
      <c r="BS452" s="115" t="s">
        <v>4057</v>
      </c>
      <c r="BT452" s="115"/>
    </row>
    <row r="453" spans="1:72" ht="15.75" customHeight="1">
      <c r="A453" s="127" t="s">
        <v>30</v>
      </c>
      <c r="B453" s="108" t="s">
        <v>5383</v>
      </c>
      <c r="C453" s="408" t="s">
        <v>5384</v>
      </c>
      <c r="D453" s="309">
        <v>5892424</v>
      </c>
      <c r="E453" s="309" t="s">
        <v>18</v>
      </c>
      <c r="F453" s="309" t="s">
        <v>42</v>
      </c>
      <c r="G453" s="309" t="s">
        <v>4393</v>
      </c>
      <c r="H453" s="309" t="str">
        <f>IFERROR(VLOOKUP(G453,'Cadastro de assessores'!A:B,2,FALSE),"Não Cadastrado")</f>
        <v>14294</v>
      </c>
      <c r="I453" s="309" t="str">
        <f ca="1">IFERROR(VLOOKUP(H453,'Cadastro de assessores'!B:C,2,FALSE),"Não Cadastrado")</f>
        <v>Regular</v>
      </c>
      <c r="J453" s="26" t="s">
        <v>161</v>
      </c>
      <c r="K453" s="309" t="s">
        <v>4052</v>
      </c>
      <c r="L453" s="405">
        <v>44421</v>
      </c>
      <c r="M453" s="405">
        <v>44421</v>
      </c>
      <c r="N453" s="409">
        <v>44817</v>
      </c>
      <c r="O453" s="316" t="s">
        <v>4061</v>
      </c>
      <c r="P453" s="406">
        <v>7.0000000000000001E-3</v>
      </c>
      <c r="Q453" s="176" t="s">
        <v>5385</v>
      </c>
      <c r="R453" s="436"/>
      <c r="S453" s="309" t="str">
        <f t="shared" si="47"/>
        <v>Não Qualificado</v>
      </c>
      <c r="T453" s="309" t="s">
        <v>163</v>
      </c>
      <c r="U453" s="316" t="s">
        <v>5386</v>
      </c>
      <c r="V453" s="316" t="s">
        <v>209</v>
      </c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  <c r="AG453" s="367"/>
      <c r="AH453" s="437"/>
      <c r="AI453" s="437"/>
      <c r="AJ453" s="356"/>
      <c r="AK453" s="356"/>
      <c r="AL453" s="356"/>
      <c r="AM453" s="356"/>
      <c r="AN453" s="356"/>
      <c r="AO453" s="356"/>
      <c r="AP453" s="356"/>
      <c r="AQ453" s="356"/>
      <c r="AR453" s="356"/>
      <c r="AS453" s="450"/>
      <c r="AT453" s="357"/>
      <c r="AU453" s="357">
        <v>417499.24</v>
      </c>
      <c r="AV453" s="356">
        <v>409645.54</v>
      </c>
      <c r="AW453" s="356">
        <v>404630.79</v>
      </c>
      <c r="AX453" s="356">
        <v>406481.35</v>
      </c>
      <c r="AY453" s="356">
        <v>411529.31</v>
      </c>
      <c r="AZ453" s="356">
        <v>416852.53</v>
      </c>
      <c r="BA453" s="356">
        <v>419705.44</v>
      </c>
      <c r="BB453" s="356">
        <v>424052.25</v>
      </c>
      <c r="BC453" s="356">
        <v>87676.78</v>
      </c>
      <c r="BD453" s="356">
        <v>433093.14</v>
      </c>
      <c r="BE453" s="356">
        <v>436919.72</v>
      </c>
      <c r="BF453" s="356">
        <v>440425.61</v>
      </c>
      <c r="BG453" s="356">
        <v>443087.98109999998</v>
      </c>
      <c r="BH453" s="356">
        <v>0</v>
      </c>
      <c r="BI453" s="356">
        <v>0</v>
      </c>
      <c r="BJ453" s="356">
        <v>0</v>
      </c>
      <c r="BK453" s="356">
        <v>0</v>
      </c>
      <c r="BL453" s="356">
        <v>0</v>
      </c>
      <c r="BM453" s="356">
        <v>0</v>
      </c>
      <c r="BN453" s="356">
        <v>0</v>
      </c>
      <c r="BO453" s="356">
        <v>0</v>
      </c>
      <c r="BP453" s="356">
        <v>0</v>
      </c>
      <c r="BQ453" s="356">
        <v>0</v>
      </c>
      <c r="BR453" s="356">
        <v>0</v>
      </c>
      <c r="BS453" s="115" t="s">
        <v>4057</v>
      </c>
      <c r="BT453" s="115"/>
    </row>
    <row r="454" spans="1:72" ht="15.75" customHeight="1">
      <c r="A454" s="127" t="s">
        <v>30</v>
      </c>
      <c r="B454" s="108" t="s">
        <v>5387</v>
      </c>
      <c r="C454" s="127" t="s">
        <v>5388</v>
      </c>
      <c r="D454" s="309">
        <v>4362832</v>
      </c>
      <c r="E454" s="309" t="s">
        <v>159</v>
      </c>
      <c r="F454" s="309" t="s">
        <v>32</v>
      </c>
      <c r="G454" s="309" t="s">
        <v>4232</v>
      </c>
      <c r="H454" s="309" t="str">
        <f>IFERROR(VLOOKUP(G454,'Cadastro de assessores'!A:B,2,FALSE),"Não Cadastrado")</f>
        <v>16459</v>
      </c>
      <c r="I454" s="309"/>
      <c r="J454" s="26" t="s">
        <v>161</v>
      </c>
      <c r="K454" s="309" t="s">
        <v>4052</v>
      </c>
      <c r="L454" s="405">
        <v>44078</v>
      </c>
      <c r="M454" s="405">
        <v>44078</v>
      </c>
      <c r="N454" s="409">
        <v>44424</v>
      </c>
      <c r="O454" s="316" t="s">
        <v>4047</v>
      </c>
      <c r="P454" s="406">
        <v>0.02</v>
      </c>
      <c r="Q454" s="439" t="s">
        <v>5389</v>
      </c>
      <c r="R454" s="436"/>
      <c r="S454" s="309" t="str">
        <f t="shared" si="47"/>
        <v>Não Qualificado</v>
      </c>
      <c r="T454" s="309" t="s">
        <v>163</v>
      </c>
      <c r="U454" s="309" t="s">
        <v>4070</v>
      </c>
      <c r="V454" s="309" t="s">
        <v>32</v>
      </c>
      <c r="W454" s="437" t="s">
        <v>4056</v>
      </c>
      <c r="X454" s="437" t="s">
        <v>4056</v>
      </c>
      <c r="Y454" s="437" t="s">
        <v>4056</v>
      </c>
      <c r="Z454" s="437" t="s">
        <v>4056</v>
      </c>
      <c r="AA454" s="437" t="s">
        <v>4056</v>
      </c>
      <c r="AB454" s="437" t="s">
        <v>4056</v>
      </c>
      <c r="AC454" s="437" t="s">
        <v>4056</v>
      </c>
      <c r="AD454" s="437" t="s">
        <v>4056</v>
      </c>
      <c r="AE454" s="437" t="s">
        <v>4056</v>
      </c>
      <c r="AF454" s="437" t="s">
        <v>4056</v>
      </c>
      <c r="AG454" s="437" t="s">
        <v>5390</v>
      </c>
      <c r="AH454" s="437" t="s">
        <v>5391</v>
      </c>
      <c r="AI454" s="437" t="s">
        <v>5392</v>
      </c>
      <c r="AJ454" s="437" t="s">
        <v>5393</v>
      </c>
      <c r="AK454" s="356">
        <v>1109306.8</v>
      </c>
      <c r="AL454" s="356">
        <v>1084143.76</v>
      </c>
      <c r="AM454" s="356">
        <v>1013252.43</v>
      </c>
      <c r="AN454" s="356">
        <v>1021421.54</v>
      </c>
      <c r="AO454" s="356">
        <v>1057583.06</v>
      </c>
      <c r="AP454" s="356">
        <v>1066222.67</v>
      </c>
      <c r="AQ454" s="356">
        <v>1057853.4099999999</v>
      </c>
      <c r="AR454" s="356">
        <v>1095878.6299999999</v>
      </c>
      <c r="AS454" s="356">
        <v>1069580.17</v>
      </c>
      <c r="AT454" s="356">
        <v>1047871.57</v>
      </c>
      <c r="AU454" s="356"/>
      <c r="AV454" s="356"/>
      <c r="AW454" s="356"/>
      <c r="AX454" s="356"/>
      <c r="AY454" s="356"/>
      <c r="AZ454" s="356"/>
      <c r="BA454" s="356">
        <v>0</v>
      </c>
      <c r="BB454" s="356">
        <v>0</v>
      </c>
      <c r="BC454" s="356">
        <v>170355.35</v>
      </c>
      <c r="BD454" s="356" t="s">
        <v>3167</v>
      </c>
      <c r="BE454" s="356" t="s">
        <v>3167</v>
      </c>
      <c r="BF454" s="356">
        <v>0</v>
      </c>
      <c r="BG454" s="356">
        <v>0</v>
      </c>
      <c r="BH454" s="356">
        <v>0</v>
      </c>
      <c r="BI454" s="356">
        <v>0</v>
      </c>
      <c r="BJ454" s="356">
        <v>0</v>
      </c>
      <c r="BK454" s="356">
        <v>0</v>
      </c>
      <c r="BL454" s="356">
        <v>0</v>
      </c>
      <c r="BM454" s="356">
        <v>0</v>
      </c>
      <c r="BN454" s="356">
        <v>0</v>
      </c>
      <c r="BO454" s="356">
        <v>0</v>
      </c>
      <c r="BP454" s="356">
        <v>0</v>
      </c>
      <c r="BQ454" s="356">
        <v>0</v>
      </c>
      <c r="BR454" s="356">
        <v>0</v>
      </c>
      <c r="BS454" s="115" t="s">
        <v>4057</v>
      </c>
      <c r="BT454" s="115"/>
    </row>
    <row r="455" spans="1:72" ht="15.75" customHeight="1">
      <c r="A455" s="127" t="s">
        <v>30</v>
      </c>
      <c r="B455" s="108" t="s">
        <v>2667</v>
      </c>
      <c r="C455" s="127" t="s">
        <v>5394</v>
      </c>
      <c r="D455" s="309">
        <v>2365107</v>
      </c>
      <c r="E455" s="309" t="s">
        <v>18</v>
      </c>
      <c r="F455" s="309" t="s">
        <v>42</v>
      </c>
      <c r="G455" s="309" t="s">
        <v>2233</v>
      </c>
      <c r="H455" s="309">
        <f>IFERROR(VLOOKUP(G455,'Cadastro de assessores'!A:B,2,FALSE),"Não Cadastrado")</f>
        <v>12350</v>
      </c>
      <c r="I455" s="309"/>
      <c r="J455" s="26" t="s">
        <v>161</v>
      </c>
      <c r="K455" s="309" t="s">
        <v>179</v>
      </c>
      <c r="L455" s="405">
        <v>44817</v>
      </c>
      <c r="M455" s="405">
        <v>44824</v>
      </c>
      <c r="N455" s="409"/>
      <c r="O455" s="316" t="s">
        <v>4053</v>
      </c>
      <c r="P455" s="406">
        <v>1.4999999999999999E-2</v>
      </c>
      <c r="Q455" s="439" t="s">
        <v>5395</v>
      </c>
      <c r="R455" s="436"/>
      <c r="S455" s="309"/>
      <c r="T455" s="309"/>
      <c r="U455" s="309"/>
      <c r="V455" s="309" t="s">
        <v>209</v>
      </c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356"/>
      <c r="AL455" s="356"/>
      <c r="AM455" s="356"/>
      <c r="AN455" s="356"/>
      <c r="AO455" s="356"/>
      <c r="AP455" s="356"/>
      <c r="AQ455" s="356"/>
      <c r="AR455" s="356"/>
      <c r="AS455" s="356"/>
      <c r="AT455" s="356"/>
      <c r="AU455" s="356"/>
      <c r="AV455" s="356"/>
      <c r="AW455" s="356"/>
      <c r="AX455" s="356"/>
      <c r="AY455" s="356"/>
      <c r="AZ455" s="356"/>
      <c r="BA455" s="356"/>
      <c r="BB455" s="356"/>
      <c r="BC455" s="356"/>
      <c r="BD455" s="356"/>
      <c r="BE455" s="356"/>
      <c r="BF455" s="356"/>
      <c r="BG455" s="356"/>
      <c r="BH455" s="356">
        <v>532705.93999999994</v>
      </c>
      <c r="BI455" s="356">
        <v>637077.6</v>
      </c>
      <c r="BJ455" s="356">
        <v>670875.03</v>
      </c>
      <c r="BK455" s="356">
        <v>675107.6</v>
      </c>
      <c r="BL455" s="356">
        <v>198604.53</v>
      </c>
      <c r="BM455" s="356">
        <v>159866.01</v>
      </c>
      <c r="BN455" s="356">
        <v>161204.47</v>
      </c>
      <c r="BO455" s="356">
        <v>154468.9</v>
      </c>
      <c r="BP455" s="356">
        <v>156870.97</v>
      </c>
      <c r="BQ455" s="356">
        <v>155582.99</v>
      </c>
      <c r="BR455" s="356">
        <v>155523.92000000001</v>
      </c>
      <c r="BS455" s="115" t="s">
        <v>4057</v>
      </c>
      <c r="BT455" s="115"/>
    </row>
    <row r="456" spans="1:72" ht="15.75" customHeight="1">
      <c r="A456" s="127" t="s">
        <v>30</v>
      </c>
      <c r="B456" s="108" t="s">
        <v>2673</v>
      </c>
      <c r="C456" s="408" t="s">
        <v>2671</v>
      </c>
      <c r="D456" s="316">
        <v>2293219</v>
      </c>
      <c r="E456" s="310" t="s">
        <v>18</v>
      </c>
      <c r="F456" s="310" t="s">
        <v>32</v>
      </c>
      <c r="G456" s="310" t="s">
        <v>3306</v>
      </c>
      <c r="H456" s="310" t="str">
        <f>IFERROR(VLOOKUP(G456,'Cadastro de assessores'!A:B,2,FALSE),"Não Cadastrado")</f>
        <v>18236</v>
      </c>
      <c r="I456" s="310"/>
      <c r="J456" s="26" t="s">
        <v>4046</v>
      </c>
      <c r="K456" s="310" t="s">
        <v>170</v>
      </c>
      <c r="L456" s="434">
        <v>44210</v>
      </c>
      <c r="M456" s="434">
        <v>44293</v>
      </c>
      <c r="N456" s="316"/>
      <c r="O456" s="316" t="s">
        <v>4047</v>
      </c>
      <c r="P456" s="406">
        <v>0.02</v>
      </c>
      <c r="Q456" s="176" t="s">
        <v>5396</v>
      </c>
      <c r="R456" s="436"/>
      <c r="S456" s="309" t="str">
        <f>IF(BC456&lt;=0,"",IF(BC456&lt;=1000000,"Não Qualificado",IF(AND(BC456&gt;1000000,BC456&lt;=10000000),"Qualificado","Profissional")))</f>
        <v/>
      </c>
      <c r="T456" s="309" t="s">
        <v>163</v>
      </c>
      <c r="U456" s="316" t="s">
        <v>5397</v>
      </c>
      <c r="V456" s="316" t="s">
        <v>32</v>
      </c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  <c r="AG456" s="367"/>
      <c r="AH456" s="367"/>
      <c r="AI456" s="367"/>
      <c r="AJ456" s="367"/>
      <c r="AK456" s="367"/>
      <c r="AL456" s="356"/>
      <c r="AM456" s="356"/>
      <c r="AN456" s="356"/>
      <c r="AO456" s="356"/>
      <c r="AP456" s="356">
        <v>117034.46</v>
      </c>
      <c r="AQ456" s="356">
        <v>156292.5</v>
      </c>
      <c r="AR456" s="356">
        <v>160728.53</v>
      </c>
      <c r="AS456" s="356">
        <v>159023.66</v>
      </c>
      <c r="AT456" s="356">
        <v>154024.74</v>
      </c>
      <c r="AU456" s="356">
        <v>152300.03</v>
      </c>
      <c r="AV456" s="356">
        <v>148314.88</v>
      </c>
      <c r="AW456" s="356">
        <v>140718.88</v>
      </c>
      <c r="AX456" s="356">
        <v>139883.93</v>
      </c>
      <c r="AY456" s="356">
        <v>124978.4</v>
      </c>
      <c r="AZ456" s="356">
        <v>129978.11</v>
      </c>
      <c r="BA456" s="356">
        <v>131538.56</v>
      </c>
      <c r="BB456" s="356">
        <v>137791.51</v>
      </c>
      <c r="BC456" s="356"/>
      <c r="BD456" s="356">
        <v>133877.91</v>
      </c>
      <c r="BE456" s="356">
        <v>130854.98</v>
      </c>
      <c r="BF456" s="356">
        <v>134265.69</v>
      </c>
      <c r="BG456" s="356">
        <v>130306.6847</v>
      </c>
      <c r="BH456" s="356">
        <v>129972.76</v>
      </c>
      <c r="BI456" s="356">
        <v>137582.01</v>
      </c>
      <c r="BJ456" s="356">
        <v>137251.25</v>
      </c>
      <c r="BK456" s="356">
        <v>137641.57</v>
      </c>
      <c r="BL456" s="356">
        <v>137845.47</v>
      </c>
      <c r="BM456" s="356">
        <v>137241.22</v>
      </c>
      <c r="BN456" s="356">
        <v>137905.63</v>
      </c>
      <c r="BO456" s="356">
        <v>0</v>
      </c>
      <c r="BP456" s="356">
        <v>0</v>
      </c>
      <c r="BQ456" s="356">
        <v>0</v>
      </c>
      <c r="BR456" s="356">
        <v>0</v>
      </c>
      <c r="BS456" s="115" t="s">
        <v>4057</v>
      </c>
      <c r="BT456" s="115"/>
    </row>
    <row r="457" spans="1:72" ht="15.75" customHeight="1">
      <c r="A457" s="127" t="s">
        <v>30</v>
      </c>
      <c r="B457" s="108" t="s">
        <v>91</v>
      </c>
      <c r="C457" s="127" t="s">
        <v>88</v>
      </c>
      <c r="D457" s="309">
        <v>2523005</v>
      </c>
      <c r="E457" s="310" t="s">
        <v>18</v>
      </c>
      <c r="F457" s="309" t="s">
        <v>42</v>
      </c>
      <c r="G457" s="309" t="s">
        <v>2233</v>
      </c>
      <c r="H457" s="310">
        <f>IFERROR(VLOOKUP(G457,'Cadastro de assessores'!A:B,2,FALSE),"Não Cadastrado")</f>
        <v>12350</v>
      </c>
      <c r="I457" s="309"/>
      <c r="J457" s="26" t="s">
        <v>4046</v>
      </c>
      <c r="K457" s="309"/>
      <c r="L457" s="405"/>
      <c r="M457" s="405">
        <v>44834</v>
      </c>
      <c r="N457" s="438"/>
      <c r="O457" s="309" t="s">
        <v>4061</v>
      </c>
      <c r="P457" s="406">
        <v>0.01</v>
      </c>
      <c r="Q457" s="439" t="s">
        <v>5398</v>
      </c>
      <c r="R457" s="436"/>
      <c r="S457" s="309"/>
      <c r="T457" s="309"/>
      <c r="U457" s="309"/>
      <c r="V457" s="309" t="s">
        <v>209</v>
      </c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356"/>
      <c r="AL457" s="356"/>
      <c r="AM457" s="356"/>
      <c r="AN457" s="356"/>
      <c r="AO457" s="356"/>
      <c r="AP457" s="356"/>
      <c r="AQ457" s="356"/>
      <c r="AR457" s="356"/>
      <c r="AS457" s="356"/>
      <c r="AT457" s="356"/>
      <c r="AU457" s="356"/>
      <c r="AV457" s="356"/>
      <c r="AW457" s="356"/>
      <c r="AX457" s="356"/>
      <c r="AY457" s="356"/>
      <c r="AZ457" s="356"/>
      <c r="BA457" s="356"/>
      <c r="BB457" s="356"/>
      <c r="BC457" s="356"/>
      <c r="BD457" s="356"/>
      <c r="BE457" s="356"/>
      <c r="BF457" s="356"/>
      <c r="BG457" s="356"/>
      <c r="BH457" s="356"/>
      <c r="BI457" s="356">
        <v>205825.47</v>
      </c>
      <c r="BJ457" s="356">
        <v>207607.53</v>
      </c>
      <c r="BK457" s="356">
        <v>209057.65</v>
      </c>
      <c r="BL457" s="356">
        <v>211061.45</v>
      </c>
      <c r="BM457" s="356">
        <v>212475.84</v>
      </c>
      <c r="BN457" s="356">
        <v>214735.54</v>
      </c>
      <c r="BO457" s="356">
        <v>0</v>
      </c>
      <c r="BP457" s="356">
        <v>0</v>
      </c>
      <c r="BQ457" s="356">
        <v>0</v>
      </c>
      <c r="BR457" s="356">
        <v>0</v>
      </c>
      <c r="BS457" s="115">
        <v>0</v>
      </c>
      <c r="BT457" s="115"/>
    </row>
    <row r="458" spans="1:72" ht="15.75" customHeight="1">
      <c r="A458" s="127" t="s">
        <v>30</v>
      </c>
      <c r="B458" s="108" t="s">
        <v>5399</v>
      </c>
      <c r="C458" s="127" t="s">
        <v>5400</v>
      </c>
      <c r="D458" s="309">
        <v>4860067</v>
      </c>
      <c r="E458" s="309" t="s">
        <v>18</v>
      </c>
      <c r="F458" s="309" t="s">
        <v>42</v>
      </c>
      <c r="G458" s="309" t="s">
        <v>48</v>
      </c>
      <c r="H458" s="309" t="str">
        <f>IFERROR(VLOOKUP(G458,'Cadastro de assessores'!A:B,2,FALSE),"Não Cadastrado")</f>
        <v>18009</v>
      </c>
      <c r="I458" s="309"/>
      <c r="J458" s="26" t="s">
        <v>161</v>
      </c>
      <c r="K458" s="309" t="s">
        <v>4052</v>
      </c>
      <c r="L458" s="405">
        <v>44259</v>
      </c>
      <c r="M458" s="405">
        <v>44259</v>
      </c>
      <c r="N458" s="438">
        <v>44516</v>
      </c>
      <c r="O458" s="309" t="s">
        <v>4068</v>
      </c>
      <c r="P458" s="406">
        <v>2.5000000000000001E-2</v>
      </c>
      <c r="Q458" s="439" t="s">
        <v>5401</v>
      </c>
      <c r="R458" s="436"/>
      <c r="S458" s="309" t="str">
        <f t="shared" ref="S458:S462" si="48">IF(BC458&lt;=0,"",IF(BC458&lt;=1000000,"Não Qualificado",IF(AND(BC458&gt;1000000,BC458&lt;=10000000),"Qualificado","Profissional")))</f>
        <v>Não Qualificado</v>
      </c>
      <c r="T458" s="309" t="s">
        <v>163</v>
      </c>
      <c r="U458" s="309" t="s">
        <v>4105</v>
      </c>
      <c r="V458" s="309" t="s">
        <v>230</v>
      </c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356"/>
      <c r="AL458" s="356"/>
      <c r="AM458" s="356" t="s">
        <v>3378</v>
      </c>
      <c r="AN458" s="356">
        <v>94169.58</v>
      </c>
      <c r="AO458" s="356">
        <v>100462.15</v>
      </c>
      <c r="AP458" s="356">
        <v>102188.63</v>
      </c>
      <c r="AQ458" s="356">
        <v>101048.95</v>
      </c>
      <c r="AR458" s="356">
        <v>128925.59</v>
      </c>
      <c r="AS458" s="356">
        <v>182841.86</v>
      </c>
      <c r="AT458" s="356">
        <v>173002.98</v>
      </c>
      <c r="AU458" s="356">
        <v>231526.41</v>
      </c>
      <c r="AV458" s="356">
        <v>217924.4</v>
      </c>
      <c r="AW458" s="356">
        <v>282221.40999999997</v>
      </c>
      <c r="AX458" s="356"/>
      <c r="AY458" s="356"/>
      <c r="AZ458" s="356"/>
      <c r="BA458" s="356">
        <v>0</v>
      </c>
      <c r="BB458" s="356">
        <v>0</v>
      </c>
      <c r="BC458" s="356">
        <v>276933.46999999997</v>
      </c>
      <c r="BD458" s="356" t="s">
        <v>3167</v>
      </c>
      <c r="BE458" s="356" t="s">
        <v>3167</v>
      </c>
      <c r="BF458" s="356">
        <v>0</v>
      </c>
      <c r="BG458" s="356">
        <v>0</v>
      </c>
      <c r="BH458" s="356">
        <v>0</v>
      </c>
      <c r="BI458" s="356">
        <v>0</v>
      </c>
      <c r="BJ458" s="356">
        <v>0</v>
      </c>
      <c r="BK458" s="356">
        <v>0</v>
      </c>
      <c r="BL458" s="356">
        <v>0</v>
      </c>
      <c r="BM458" s="356">
        <v>0</v>
      </c>
      <c r="BN458" s="356">
        <v>0</v>
      </c>
      <c r="BO458" s="356">
        <v>0</v>
      </c>
      <c r="BP458" s="356">
        <v>0</v>
      </c>
      <c r="BQ458" s="356">
        <v>0</v>
      </c>
      <c r="BR458" s="356">
        <v>0</v>
      </c>
      <c r="BS458" s="115" t="s">
        <v>4057</v>
      </c>
      <c r="BT458" s="115"/>
    </row>
    <row r="459" spans="1:72" ht="15.75" customHeight="1">
      <c r="A459" s="127" t="s">
        <v>30</v>
      </c>
      <c r="B459" s="108" t="s">
        <v>5402</v>
      </c>
      <c r="C459" s="127" t="s">
        <v>5403</v>
      </c>
      <c r="D459" s="309">
        <v>4582050</v>
      </c>
      <c r="E459" s="310" t="s">
        <v>18</v>
      </c>
      <c r="F459" s="310" t="s">
        <v>32</v>
      </c>
      <c r="G459" s="310" t="s">
        <v>4051</v>
      </c>
      <c r="H459" s="310" t="str">
        <f>IFERROR(VLOOKUP(G459,'Cadastro de assessores'!A:B,2,FALSE),"Não Cadastrado")</f>
        <v>17679</v>
      </c>
      <c r="I459" s="310"/>
      <c r="J459" s="26" t="s">
        <v>4046</v>
      </c>
      <c r="K459" s="458" t="s">
        <v>179</v>
      </c>
      <c r="L459" s="309" t="s">
        <v>3378</v>
      </c>
      <c r="M459" s="455" t="s">
        <v>4436</v>
      </c>
      <c r="N459" s="309"/>
      <c r="O459" s="309" t="s">
        <v>4053</v>
      </c>
      <c r="P459" s="406">
        <v>1.4999999999999999E-2</v>
      </c>
      <c r="Q459" s="439"/>
      <c r="R459" s="436"/>
      <c r="S459" s="309" t="str">
        <f t="shared" si="48"/>
        <v/>
      </c>
      <c r="T459" s="309" t="s">
        <v>163</v>
      </c>
      <c r="U459" s="309" t="s">
        <v>4482</v>
      </c>
      <c r="V459" s="309" t="s">
        <v>3900</v>
      </c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356"/>
      <c r="AL459" s="356"/>
      <c r="AM459" s="356" t="s">
        <v>3378</v>
      </c>
      <c r="AN459" s="356" t="s">
        <v>3378</v>
      </c>
      <c r="AO459" s="356"/>
      <c r="AP459" s="356"/>
      <c r="AQ459" s="356"/>
      <c r="AR459" s="356"/>
      <c r="AS459" s="356"/>
      <c r="AT459" s="356"/>
      <c r="AU459" s="356"/>
      <c r="AV459" s="356"/>
      <c r="AW459" s="356"/>
      <c r="AX459" s="356"/>
      <c r="AY459" s="356"/>
      <c r="AZ459" s="356">
        <v>0</v>
      </c>
      <c r="BA459" s="356">
        <v>0</v>
      </c>
      <c r="BB459" s="356">
        <v>0</v>
      </c>
      <c r="BC459" s="356"/>
      <c r="BD459" s="356" t="s">
        <v>3167</v>
      </c>
      <c r="BE459" s="356" t="s">
        <v>3167</v>
      </c>
      <c r="BF459" s="356">
        <v>0</v>
      </c>
      <c r="BG459" s="356">
        <v>0</v>
      </c>
      <c r="BH459" s="356">
        <v>0</v>
      </c>
      <c r="BI459" s="356">
        <v>0</v>
      </c>
      <c r="BJ459" s="356">
        <v>0</v>
      </c>
      <c r="BK459" s="356">
        <v>0</v>
      </c>
      <c r="BL459" s="356">
        <v>0</v>
      </c>
      <c r="BM459" s="356">
        <v>0</v>
      </c>
      <c r="BN459" s="356">
        <v>0</v>
      </c>
      <c r="BO459" s="356">
        <v>0</v>
      </c>
      <c r="BP459" s="356">
        <v>0</v>
      </c>
      <c r="BQ459" s="356">
        <v>0</v>
      </c>
      <c r="BR459" s="356">
        <v>0</v>
      </c>
      <c r="BS459" s="115">
        <v>0</v>
      </c>
      <c r="BT459" s="115"/>
    </row>
    <row r="460" spans="1:72" ht="15.75" customHeight="1">
      <c r="A460" s="127" t="s">
        <v>30</v>
      </c>
      <c r="B460" s="108" t="s">
        <v>5404</v>
      </c>
      <c r="C460" s="408" t="s">
        <v>5405</v>
      </c>
      <c r="D460" s="316">
        <v>5080319</v>
      </c>
      <c r="E460" s="310" t="s">
        <v>18</v>
      </c>
      <c r="F460" s="310" t="s">
        <v>42</v>
      </c>
      <c r="G460" s="310" t="s">
        <v>48</v>
      </c>
      <c r="H460" s="310" t="str">
        <f>IFERROR(VLOOKUP(G460,'Cadastro de assessores'!A:B,2,FALSE),"Não Cadastrado")</f>
        <v>18009</v>
      </c>
      <c r="I460" s="310"/>
      <c r="J460" s="26" t="s">
        <v>4046</v>
      </c>
      <c r="K460" s="458" t="s">
        <v>170</v>
      </c>
      <c r="L460" s="434">
        <v>44298</v>
      </c>
      <c r="M460" s="434">
        <v>44298</v>
      </c>
      <c r="N460" s="309"/>
      <c r="O460" s="309" t="s">
        <v>4053</v>
      </c>
      <c r="P460" s="406">
        <v>1.4999999999999999E-2</v>
      </c>
      <c r="Q460" s="176" t="s">
        <v>4755</v>
      </c>
      <c r="R460" s="436"/>
      <c r="S460" s="309" t="str">
        <f t="shared" si="48"/>
        <v/>
      </c>
      <c r="T460" s="309" t="s">
        <v>163</v>
      </c>
      <c r="U460" s="309" t="s">
        <v>4105</v>
      </c>
      <c r="V460" s="309" t="s">
        <v>230</v>
      </c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  <c r="AG460" s="367"/>
      <c r="AH460" s="367"/>
      <c r="AI460" s="367"/>
      <c r="AJ460" s="367"/>
      <c r="AK460" s="356"/>
      <c r="AL460" s="356"/>
      <c r="AM460" s="356"/>
      <c r="AN460" s="356"/>
      <c r="AO460" s="356"/>
      <c r="AP460" s="356">
        <v>116320.08</v>
      </c>
      <c r="AQ460" s="356">
        <v>115841.99</v>
      </c>
      <c r="AR460" s="356">
        <v>142810.19</v>
      </c>
      <c r="AS460" s="356">
        <v>141814.68</v>
      </c>
      <c r="AT460" s="356">
        <v>168622.28</v>
      </c>
      <c r="AU460" s="356">
        <v>183780.04</v>
      </c>
      <c r="AV460" s="356">
        <v>180384.76</v>
      </c>
      <c r="AW460" s="356">
        <v>175109.85</v>
      </c>
      <c r="AX460" s="356">
        <v>175115.37</v>
      </c>
      <c r="AY460" s="356">
        <v>177169.6</v>
      </c>
      <c r="AZ460" s="356">
        <v>181986.89</v>
      </c>
      <c r="BA460" s="356">
        <v>170472.01</v>
      </c>
      <c r="BB460" s="356">
        <v>68.069999999999993</v>
      </c>
      <c r="BC460" s="356"/>
      <c r="BD460" s="356">
        <v>162.51</v>
      </c>
      <c r="BE460" s="356">
        <v>162.51</v>
      </c>
      <c r="BF460" s="356">
        <v>162.51</v>
      </c>
      <c r="BG460" s="356">
        <v>162.51</v>
      </c>
      <c r="BH460" s="356">
        <v>162.51</v>
      </c>
      <c r="BI460" s="356">
        <v>162.51</v>
      </c>
      <c r="BJ460" s="356">
        <v>162.51</v>
      </c>
      <c r="BK460" s="356">
        <v>162.51</v>
      </c>
      <c r="BL460" s="356">
        <v>162.51</v>
      </c>
      <c r="BM460" s="356">
        <v>162.51</v>
      </c>
      <c r="BN460" s="356">
        <v>162.51</v>
      </c>
      <c r="BO460" s="356">
        <v>162.51</v>
      </c>
      <c r="BP460" s="356">
        <v>162.51</v>
      </c>
      <c r="BQ460" s="356">
        <v>162.51</v>
      </c>
      <c r="BR460" s="356">
        <v>162.51</v>
      </c>
      <c r="BS460" s="115">
        <v>0</v>
      </c>
      <c r="BT460" s="115"/>
    </row>
    <row r="461" spans="1:72" ht="15.75" customHeight="1">
      <c r="A461" s="127" t="s">
        <v>30</v>
      </c>
      <c r="B461" s="108" t="s">
        <v>2705</v>
      </c>
      <c r="C461" s="460" t="s">
        <v>2703</v>
      </c>
      <c r="D461" s="445">
        <v>7336791</v>
      </c>
      <c r="E461" s="310" t="s">
        <v>18</v>
      </c>
      <c r="F461" s="310" t="s">
        <v>42</v>
      </c>
      <c r="G461" s="445" t="s">
        <v>308</v>
      </c>
      <c r="H461" s="310" t="str">
        <f>IFERROR(VLOOKUP(G461,'Cadastro de assessores'!A:B,2,FALSE),"Não Cadastrado")</f>
        <v>17831</v>
      </c>
      <c r="I461" s="310"/>
      <c r="J461" s="26" t="s">
        <v>4046</v>
      </c>
      <c r="K461" s="309" t="s">
        <v>170</v>
      </c>
      <c r="L461" s="435">
        <v>44543</v>
      </c>
      <c r="M461" s="435">
        <v>44544</v>
      </c>
      <c r="N461" s="445"/>
      <c r="O461" s="445" t="s">
        <v>4064</v>
      </c>
      <c r="P461" s="406">
        <v>1.2E-2</v>
      </c>
      <c r="Q461" s="328"/>
      <c r="R461" s="436"/>
      <c r="S461" s="309" t="str">
        <f t="shared" si="48"/>
        <v>Não Qualificado</v>
      </c>
      <c r="T461" s="309" t="s">
        <v>163</v>
      </c>
      <c r="U461" s="316" t="s">
        <v>4226</v>
      </c>
      <c r="V461" s="316" t="s">
        <v>42</v>
      </c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437"/>
      <c r="AH461" s="437"/>
      <c r="AI461" s="437"/>
      <c r="AJ461" s="356"/>
      <c r="AK461" s="356"/>
      <c r="AL461" s="356"/>
      <c r="AM461" s="356"/>
      <c r="AN461" s="356"/>
      <c r="AO461" s="356"/>
      <c r="AP461" s="356"/>
      <c r="AQ461" s="356"/>
      <c r="AR461" s="356"/>
      <c r="AS461" s="356"/>
      <c r="AT461" s="356"/>
      <c r="AU461" s="356"/>
      <c r="AV461" s="356"/>
      <c r="AW461" s="356"/>
      <c r="AX461" s="367"/>
      <c r="AY461" s="367"/>
      <c r="AZ461" s="437"/>
      <c r="BA461" s="437">
        <v>0</v>
      </c>
      <c r="BB461" s="437">
        <v>207976.77</v>
      </c>
      <c r="BC461" s="437">
        <v>148889.03</v>
      </c>
      <c r="BD461" s="356">
        <v>511973.53</v>
      </c>
      <c r="BE461" s="356">
        <v>513577.05</v>
      </c>
      <c r="BF461" s="356">
        <v>519395.65</v>
      </c>
      <c r="BG461" s="356">
        <v>400452.40610000002</v>
      </c>
      <c r="BH461" s="356">
        <v>402834.97</v>
      </c>
      <c r="BI461" s="356">
        <v>411301.13</v>
      </c>
      <c r="BJ461" s="356">
        <v>412242.09</v>
      </c>
      <c r="BK461" s="356">
        <v>415060.34</v>
      </c>
      <c r="BL461" s="356">
        <v>44389.599999999999</v>
      </c>
      <c r="BM461" s="356">
        <v>44296.47</v>
      </c>
      <c r="BN461" s="356">
        <v>44883.519999999997</v>
      </c>
      <c r="BO461" s="356">
        <v>56.6</v>
      </c>
      <c r="BP461" s="356">
        <v>56.6</v>
      </c>
      <c r="BQ461" s="356">
        <v>113.19</v>
      </c>
      <c r="BR461" s="356">
        <v>113.74</v>
      </c>
      <c r="BS461" s="115">
        <v>0</v>
      </c>
      <c r="BT461" s="115"/>
    </row>
    <row r="462" spans="1:72" ht="15.75" customHeight="1">
      <c r="A462" s="127" t="s">
        <v>30</v>
      </c>
      <c r="B462" s="108" t="s">
        <v>5406</v>
      </c>
      <c r="C462" s="127" t="s">
        <v>5407</v>
      </c>
      <c r="D462" s="309">
        <v>4486837</v>
      </c>
      <c r="E462" s="309" t="s">
        <v>18</v>
      </c>
      <c r="F462" s="309" t="s">
        <v>32</v>
      </c>
      <c r="G462" s="309" t="s">
        <v>4051</v>
      </c>
      <c r="H462" s="309" t="str">
        <f>IFERROR(VLOOKUP(G462,'Cadastro de assessores'!A:B,2,FALSE),"Não Cadastrado")</f>
        <v>17679</v>
      </c>
      <c r="I462" s="309"/>
      <c r="J462" s="26" t="s">
        <v>161</v>
      </c>
      <c r="K462" s="309" t="s">
        <v>4052</v>
      </c>
      <c r="L462" s="438">
        <v>44148</v>
      </c>
      <c r="M462" s="438">
        <v>44148</v>
      </c>
      <c r="N462" s="405">
        <v>44425</v>
      </c>
      <c r="O462" s="309" t="s">
        <v>4053</v>
      </c>
      <c r="P462" s="406">
        <v>1.4999999999999999E-2</v>
      </c>
      <c r="Q462" s="439" t="s">
        <v>5408</v>
      </c>
      <c r="R462" s="436"/>
      <c r="S462" s="309" t="str">
        <f t="shared" si="48"/>
        <v>Não Qualificado</v>
      </c>
      <c r="T462" s="309" t="s">
        <v>163</v>
      </c>
      <c r="U462" s="309" t="s">
        <v>4192</v>
      </c>
      <c r="V462" s="309" t="s">
        <v>32</v>
      </c>
      <c r="W462" s="437" t="s">
        <v>4056</v>
      </c>
      <c r="X462" s="437" t="s">
        <v>4056</v>
      </c>
      <c r="Y462" s="437" t="s">
        <v>4056</v>
      </c>
      <c r="Z462" s="437" t="s">
        <v>4056</v>
      </c>
      <c r="AA462" s="437" t="s">
        <v>4056</v>
      </c>
      <c r="AB462" s="437" t="s">
        <v>4056</v>
      </c>
      <c r="AC462" s="437" t="s">
        <v>4056</v>
      </c>
      <c r="AD462" s="437" t="s">
        <v>4056</v>
      </c>
      <c r="AE462" s="437" t="s">
        <v>4056</v>
      </c>
      <c r="AF462" s="437" t="s">
        <v>4056</v>
      </c>
      <c r="AG462" s="437" t="s">
        <v>4056</v>
      </c>
      <c r="AH462" s="437" t="s">
        <v>4056</v>
      </c>
      <c r="AI462" s="437" t="s">
        <v>4056</v>
      </c>
      <c r="AJ462" s="437" t="s">
        <v>5409</v>
      </c>
      <c r="AK462" s="356">
        <v>134533.45000000001</v>
      </c>
      <c r="AL462" s="356">
        <v>158211.29</v>
      </c>
      <c r="AM462" s="356">
        <v>156481.22</v>
      </c>
      <c r="AN462" s="356">
        <v>156663.67999999999</v>
      </c>
      <c r="AO462" s="356">
        <v>161333.4</v>
      </c>
      <c r="AP462" s="356">
        <v>161797.76000000001</v>
      </c>
      <c r="AQ462" s="356">
        <v>161072.82999999999</v>
      </c>
      <c r="AR462" s="356">
        <v>175863.49</v>
      </c>
      <c r="AS462" s="356">
        <v>174477.56</v>
      </c>
      <c r="AT462" s="356">
        <v>180016.21</v>
      </c>
      <c r="AU462" s="356"/>
      <c r="AV462" s="356"/>
      <c r="AW462" s="356"/>
      <c r="AX462" s="356"/>
      <c r="AY462" s="356"/>
      <c r="AZ462" s="356"/>
      <c r="BA462" s="356">
        <v>0</v>
      </c>
      <c r="BB462" s="356">
        <v>0</v>
      </c>
      <c r="BC462" s="356">
        <v>250151.86</v>
      </c>
      <c r="BD462" s="356" t="s">
        <v>3167</v>
      </c>
      <c r="BE462" s="356" t="s">
        <v>3167</v>
      </c>
      <c r="BF462" s="356">
        <v>0</v>
      </c>
      <c r="BG462" s="356">
        <v>0</v>
      </c>
      <c r="BH462" s="356">
        <v>0</v>
      </c>
      <c r="BI462" s="356">
        <v>0</v>
      </c>
      <c r="BJ462" s="356">
        <v>0</v>
      </c>
      <c r="BK462" s="356">
        <v>0</v>
      </c>
      <c r="BL462" s="356">
        <v>0</v>
      </c>
      <c r="BM462" s="356">
        <v>0</v>
      </c>
      <c r="BN462" s="356">
        <v>0</v>
      </c>
      <c r="BO462" s="356">
        <v>0</v>
      </c>
      <c r="BP462" s="356">
        <v>0</v>
      </c>
      <c r="BQ462" s="356">
        <v>0</v>
      </c>
      <c r="BR462" s="356">
        <v>0</v>
      </c>
      <c r="BS462" s="115" t="s">
        <v>4057</v>
      </c>
      <c r="BT462" s="115"/>
    </row>
    <row r="463" spans="1:72" ht="15.75" customHeight="1">
      <c r="A463" s="127" t="s">
        <v>30</v>
      </c>
      <c r="B463" s="108" t="s">
        <v>2716</v>
      </c>
      <c r="C463" s="408" t="s">
        <v>5410</v>
      </c>
      <c r="D463" s="316">
        <v>7518857</v>
      </c>
      <c r="E463" s="310" t="s">
        <v>18</v>
      </c>
      <c r="F463" s="310" t="s">
        <v>32</v>
      </c>
      <c r="G463" s="310" t="s">
        <v>409</v>
      </c>
      <c r="H463" s="309">
        <f>IFERROR(VLOOKUP(G463,'Cadastro de assessores'!A:B,2,FALSE),"Não Cadastrado")</f>
        <v>12359</v>
      </c>
      <c r="I463" s="309"/>
      <c r="J463" s="26" t="s">
        <v>4046</v>
      </c>
      <c r="K463" s="309" t="s">
        <v>170</v>
      </c>
      <c r="L463" s="434">
        <v>44791</v>
      </c>
      <c r="M463" s="434">
        <v>44792</v>
      </c>
      <c r="N463" s="316"/>
      <c r="O463" s="316" t="s">
        <v>4064</v>
      </c>
      <c r="P463" s="406">
        <v>1.2E-2</v>
      </c>
      <c r="Q463" s="465" t="s">
        <v>4653</v>
      </c>
      <c r="R463" s="436"/>
      <c r="S463" s="309"/>
      <c r="T463" s="309"/>
      <c r="U463" s="316"/>
      <c r="V463" s="309" t="s">
        <v>32</v>
      </c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56"/>
      <c r="AK463" s="356"/>
      <c r="AL463" s="356"/>
      <c r="AM463" s="356"/>
      <c r="AN463" s="356"/>
      <c r="AO463" s="356"/>
      <c r="AP463" s="356"/>
      <c r="AQ463" s="356"/>
      <c r="AR463" s="367"/>
      <c r="AS463" s="356"/>
      <c r="AT463" s="356"/>
      <c r="AU463" s="356"/>
      <c r="AV463" s="356"/>
      <c r="AW463" s="356"/>
      <c r="AX463" s="356"/>
      <c r="AY463" s="356"/>
      <c r="AZ463" s="356"/>
      <c r="BA463" s="356"/>
      <c r="BB463" s="356"/>
      <c r="BC463" s="356"/>
      <c r="BD463" s="356"/>
      <c r="BE463" s="356"/>
      <c r="BF463" s="356"/>
      <c r="BG463" s="356">
        <v>29986.959060000001</v>
      </c>
      <c r="BH463" s="356">
        <v>30232.23</v>
      </c>
      <c r="BI463" s="356">
        <v>31041.43</v>
      </c>
      <c r="BJ463" s="356">
        <v>31028.22</v>
      </c>
      <c r="BK463" s="356">
        <v>31280.26</v>
      </c>
      <c r="BL463" s="356">
        <v>31644.92</v>
      </c>
      <c r="BM463" s="356">
        <v>2694.35</v>
      </c>
      <c r="BN463" s="356">
        <v>521.13</v>
      </c>
      <c r="BO463" s="356">
        <v>526.04</v>
      </c>
      <c r="BP463" s="356">
        <v>531.76</v>
      </c>
      <c r="BQ463" s="356">
        <v>536.19000000000005</v>
      </c>
      <c r="BR463" s="356">
        <v>542.48</v>
      </c>
      <c r="BS463" s="115">
        <v>0</v>
      </c>
      <c r="BT463" s="115"/>
    </row>
    <row r="464" spans="1:72" ht="15.75" customHeight="1">
      <c r="A464" s="127" t="s">
        <v>30</v>
      </c>
      <c r="B464" s="108" t="s">
        <v>2730</v>
      </c>
      <c r="C464" s="408" t="s">
        <v>2727</v>
      </c>
      <c r="D464" s="316">
        <v>5648950</v>
      </c>
      <c r="E464" s="310" t="s">
        <v>18</v>
      </c>
      <c r="F464" s="310" t="s">
        <v>32</v>
      </c>
      <c r="G464" s="310" t="s">
        <v>2729</v>
      </c>
      <c r="H464" s="310" t="str">
        <f>IFERROR(VLOOKUP(G464,'Cadastro de assessores'!A:B,2,FALSE),"Não Cadastrado")</f>
        <v>18256</v>
      </c>
      <c r="I464" s="310"/>
      <c r="J464" s="26" t="s">
        <v>4046</v>
      </c>
      <c r="K464" s="309" t="s">
        <v>170</v>
      </c>
      <c r="L464" s="434">
        <v>44365</v>
      </c>
      <c r="M464" s="434">
        <v>44365</v>
      </c>
      <c r="N464" s="316"/>
      <c r="O464" s="316" t="s">
        <v>4047</v>
      </c>
      <c r="P464" s="406">
        <v>1.9E-2</v>
      </c>
      <c r="Q464" s="176" t="s">
        <v>4137</v>
      </c>
      <c r="R464" s="436"/>
      <c r="S464" s="309" t="str">
        <f t="shared" ref="S464:S469" si="49">IF(BC464&lt;=0,"",IF(BC464&lt;=1000000,"Não Qualificado",IF(AND(BC464&gt;1000000,BC464&lt;=10000000),"Qualificado","Profissional")))</f>
        <v>Não Qualificado</v>
      </c>
      <c r="T464" s="309" t="s">
        <v>163</v>
      </c>
      <c r="U464" s="316" t="s">
        <v>4075</v>
      </c>
      <c r="V464" s="309" t="s">
        <v>32</v>
      </c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  <c r="AG464" s="367"/>
      <c r="AH464" s="367"/>
      <c r="AI464" s="367"/>
      <c r="AJ464" s="356"/>
      <c r="AK464" s="356"/>
      <c r="AL464" s="356"/>
      <c r="AM464" s="356"/>
      <c r="AN464" s="356"/>
      <c r="AO464" s="356"/>
      <c r="AP464" s="356"/>
      <c r="AQ464" s="356"/>
      <c r="AR464" s="367"/>
      <c r="AS464" s="356">
        <v>49266.38</v>
      </c>
      <c r="AT464" s="356">
        <v>47768.34</v>
      </c>
      <c r="AU464" s="356">
        <v>47203.14</v>
      </c>
      <c r="AV464" s="356">
        <v>45635.13</v>
      </c>
      <c r="AW464" s="356">
        <v>43448.9</v>
      </c>
      <c r="AX464" s="356">
        <v>43248.61</v>
      </c>
      <c r="AY464" s="356">
        <v>43757.29</v>
      </c>
      <c r="AZ464" s="356">
        <v>45254.21</v>
      </c>
      <c r="BA464" s="356">
        <v>45731.91</v>
      </c>
      <c r="BB464" s="356">
        <v>47654.02</v>
      </c>
      <c r="BC464" s="356">
        <v>233911.75</v>
      </c>
      <c r="BD464" s="356">
        <v>46471.03</v>
      </c>
      <c r="BE464" s="356">
        <v>45570.47</v>
      </c>
      <c r="BF464" s="356">
        <v>46604.01</v>
      </c>
      <c r="BG464" s="356">
        <v>47247.66231</v>
      </c>
      <c r="BH464" s="356">
        <v>47462.239999999998</v>
      </c>
      <c r="BI464" s="356">
        <v>49654.7</v>
      </c>
      <c r="BJ464" s="356">
        <v>49431.21</v>
      </c>
      <c r="BK464" s="356">
        <v>49693.01</v>
      </c>
      <c r="BL464" s="356">
        <v>50315.95</v>
      </c>
      <c r="BM464" s="356">
        <v>50436.7</v>
      </c>
      <c r="BN464" s="356">
        <v>918.19</v>
      </c>
      <c r="BO464" s="356">
        <v>864.4</v>
      </c>
      <c r="BP464" s="356">
        <v>811.58</v>
      </c>
      <c r="BQ464" s="356">
        <v>904.86</v>
      </c>
      <c r="BR464" s="356">
        <v>1030.92</v>
      </c>
      <c r="BS464" s="115">
        <v>0</v>
      </c>
      <c r="BT464" s="115"/>
    </row>
    <row r="465" spans="1:72" ht="15.75" customHeight="1">
      <c r="A465" s="127" t="s">
        <v>30</v>
      </c>
      <c r="B465" s="108" t="s">
        <v>5411</v>
      </c>
      <c r="C465" s="408" t="s">
        <v>5412</v>
      </c>
      <c r="D465" s="316">
        <v>6320705</v>
      </c>
      <c r="E465" s="310" t="s">
        <v>159</v>
      </c>
      <c r="F465" s="310" t="s">
        <v>32</v>
      </c>
      <c r="G465" s="310" t="s">
        <v>4106</v>
      </c>
      <c r="H465" s="310" t="str">
        <f>IFERROR(VLOOKUP(G465,'Cadastro de assessores'!A:B,2,FALSE),"Não Cadastrado")</f>
        <v>12624</v>
      </c>
      <c r="I465" s="310"/>
      <c r="J465" s="26" t="s">
        <v>4046</v>
      </c>
      <c r="K465" s="309" t="s">
        <v>170</v>
      </c>
      <c r="L465" s="434">
        <v>44421</v>
      </c>
      <c r="M465" s="434">
        <v>44421</v>
      </c>
      <c r="N465" s="316"/>
      <c r="O465" s="316" t="s">
        <v>4068</v>
      </c>
      <c r="P465" s="406">
        <v>2.5000000000000001E-2</v>
      </c>
      <c r="Q465" s="176"/>
      <c r="R465" s="436"/>
      <c r="S465" s="309" t="str">
        <f t="shared" si="49"/>
        <v/>
      </c>
      <c r="T465" s="309" t="s">
        <v>163</v>
      </c>
      <c r="U465" s="309" t="s">
        <v>4188</v>
      </c>
      <c r="V465" s="309" t="s">
        <v>32</v>
      </c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  <c r="AG465" s="367"/>
      <c r="AH465" s="437"/>
      <c r="AI465" s="356"/>
      <c r="AJ465" s="356"/>
      <c r="AK465" s="356"/>
      <c r="AL465" s="356"/>
      <c r="AM465" s="356"/>
      <c r="AN465" s="356"/>
      <c r="AO465" s="356"/>
      <c r="AP465" s="356"/>
      <c r="AQ465" s="367"/>
      <c r="AR465" s="356"/>
      <c r="AS465" s="450"/>
      <c r="AT465" s="357"/>
      <c r="AU465" s="357">
        <v>104884.5</v>
      </c>
      <c r="AV465" s="356">
        <v>98891.08</v>
      </c>
      <c r="AW465" s="356">
        <v>90858.68</v>
      </c>
      <c r="AX465" s="356">
        <v>89741.48</v>
      </c>
      <c r="AY465" s="356">
        <v>91510.2</v>
      </c>
      <c r="AZ465" s="356">
        <v>97033.55</v>
      </c>
      <c r="BA465" s="356">
        <v>98245.19</v>
      </c>
      <c r="BB465" s="356">
        <v>104704.92</v>
      </c>
      <c r="BC465" s="356"/>
      <c r="BD465" s="356">
        <v>97942.6</v>
      </c>
      <c r="BE465" s="356">
        <v>93962.15</v>
      </c>
      <c r="BF465" s="356">
        <v>8850.8799999999992</v>
      </c>
      <c r="BG465" s="356">
        <v>5433.96</v>
      </c>
      <c r="BH465" s="356">
        <v>5456.64</v>
      </c>
      <c r="BI465" s="356">
        <v>5508.45</v>
      </c>
      <c r="BJ465" s="356">
        <v>5524.52</v>
      </c>
      <c r="BK465" s="356">
        <v>527.76</v>
      </c>
      <c r="BL465" s="356">
        <v>924.19</v>
      </c>
      <c r="BM465" s="356">
        <v>933.75</v>
      </c>
      <c r="BN465" s="356">
        <v>923.76</v>
      </c>
      <c r="BO465" s="356">
        <v>924.67</v>
      </c>
      <c r="BP465" s="356">
        <v>925.62</v>
      </c>
      <c r="BQ465" s="356">
        <v>929.54</v>
      </c>
      <c r="BR465" s="356">
        <v>927.86</v>
      </c>
      <c r="BS465" s="115">
        <v>0.15</v>
      </c>
      <c r="BT465" s="115"/>
    </row>
    <row r="466" spans="1:72" ht="15.75" customHeight="1">
      <c r="A466" s="127" t="s">
        <v>30</v>
      </c>
      <c r="B466" s="108" t="s">
        <v>2736</v>
      </c>
      <c r="C466" s="408" t="s">
        <v>5413</v>
      </c>
      <c r="D466" s="398">
        <v>7263623</v>
      </c>
      <c r="E466" s="310" t="s">
        <v>18</v>
      </c>
      <c r="F466" s="310" t="s">
        <v>32</v>
      </c>
      <c r="G466" s="445" t="s">
        <v>255</v>
      </c>
      <c r="H466" s="310">
        <f>IFERROR(VLOOKUP(G466,'Cadastro de assessores'!A:B,2,FALSE),"Não Cadastrado")</f>
        <v>12344</v>
      </c>
      <c r="I466" s="310"/>
      <c r="J466" s="26" t="s">
        <v>4046</v>
      </c>
      <c r="K466" s="458" t="s">
        <v>179</v>
      </c>
      <c r="L466" s="309" t="s">
        <v>3378</v>
      </c>
      <c r="M466" s="455" t="s">
        <v>4436</v>
      </c>
      <c r="N466" s="445"/>
      <c r="O466" s="445" t="s">
        <v>4068</v>
      </c>
      <c r="P466" s="406">
        <v>2.5000000000000001E-2</v>
      </c>
      <c r="Q466" s="328" t="s">
        <v>5414</v>
      </c>
      <c r="R466" s="436"/>
      <c r="S466" s="309" t="str">
        <f t="shared" si="49"/>
        <v>Não Qualificado</v>
      </c>
      <c r="T466" s="309" t="s">
        <v>163</v>
      </c>
      <c r="U466" s="309" t="s">
        <v>4188</v>
      </c>
      <c r="V466" s="309" t="s">
        <v>32</v>
      </c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  <c r="AG466" s="367"/>
      <c r="AH466" s="437"/>
      <c r="AI466" s="356"/>
      <c r="AJ466" s="356"/>
      <c r="AK466" s="356"/>
      <c r="AL466" s="356"/>
      <c r="AM466" s="356"/>
      <c r="AN466" s="356"/>
      <c r="AO466" s="356"/>
      <c r="AP466" s="356"/>
      <c r="AQ466" s="367"/>
      <c r="AR466" s="356"/>
      <c r="AS466" s="356"/>
      <c r="AT466" s="356"/>
      <c r="AU466" s="356"/>
      <c r="AV466" s="356"/>
      <c r="AW466" s="356"/>
      <c r="AX466" s="367"/>
      <c r="AY466" s="367"/>
      <c r="AZ466" s="437"/>
      <c r="BA466" s="437">
        <v>0</v>
      </c>
      <c r="BB466" s="437">
        <v>0</v>
      </c>
      <c r="BC466" s="437">
        <v>113671.65</v>
      </c>
      <c r="BD466" s="356" t="s">
        <v>3167</v>
      </c>
      <c r="BE466" s="356" t="s">
        <v>3167</v>
      </c>
      <c r="BF466" s="356">
        <v>0</v>
      </c>
      <c r="BG466" s="356">
        <v>0</v>
      </c>
      <c r="BH466" s="356">
        <v>0</v>
      </c>
      <c r="BI466" s="356">
        <v>0</v>
      </c>
      <c r="BJ466" s="356">
        <v>0</v>
      </c>
      <c r="BK466" s="356">
        <v>0</v>
      </c>
      <c r="BL466" s="356">
        <v>0</v>
      </c>
      <c r="BM466" s="356">
        <v>0</v>
      </c>
      <c r="BN466" s="356">
        <v>0</v>
      </c>
      <c r="BO466" s="356">
        <v>0</v>
      </c>
      <c r="BP466" s="356">
        <v>0</v>
      </c>
      <c r="BQ466" s="356">
        <v>0</v>
      </c>
      <c r="BR466" s="356">
        <v>0</v>
      </c>
      <c r="BS466" s="115">
        <v>0</v>
      </c>
      <c r="BT466" s="115"/>
    </row>
    <row r="467" spans="1:72" ht="15.75" customHeight="1">
      <c r="A467" s="127" t="s">
        <v>30</v>
      </c>
      <c r="B467" s="108" t="s">
        <v>2736</v>
      </c>
      <c r="C467" s="408" t="s">
        <v>5413</v>
      </c>
      <c r="D467" s="316">
        <v>2004579</v>
      </c>
      <c r="E467" s="310" t="s">
        <v>18</v>
      </c>
      <c r="F467" s="310" t="s">
        <v>32</v>
      </c>
      <c r="G467" s="445" t="s">
        <v>255</v>
      </c>
      <c r="H467" s="310">
        <f>IFERROR(VLOOKUP(G467,'Cadastro de assessores'!A:B,2,FALSE),"Não Cadastrado")</f>
        <v>12344</v>
      </c>
      <c r="I467" s="310"/>
      <c r="J467" s="26" t="s">
        <v>170</v>
      </c>
      <c r="K467" s="309" t="s">
        <v>170</v>
      </c>
      <c r="L467" s="434">
        <v>44557</v>
      </c>
      <c r="M467" s="434">
        <v>44557</v>
      </c>
      <c r="N467" s="445"/>
      <c r="O467" s="445" t="s">
        <v>4061</v>
      </c>
      <c r="P467" s="406">
        <v>7.0000000000000001E-3</v>
      </c>
      <c r="Q467" s="328" t="s">
        <v>5414</v>
      </c>
      <c r="R467" s="436"/>
      <c r="S467" s="309" t="str">
        <f t="shared" si="49"/>
        <v>Não Qualificado</v>
      </c>
      <c r="T467" s="309" t="s">
        <v>163</v>
      </c>
      <c r="U467" s="309" t="s">
        <v>4188</v>
      </c>
      <c r="V467" s="309" t="s">
        <v>32</v>
      </c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  <c r="AG467" s="367"/>
      <c r="AH467" s="437"/>
      <c r="AI467" s="356"/>
      <c r="AJ467" s="356"/>
      <c r="AK467" s="356"/>
      <c r="AL467" s="356"/>
      <c r="AM467" s="356"/>
      <c r="AN467" s="356"/>
      <c r="AO467" s="356"/>
      <c r="AP467" s="356"/>
      <c r="AQ467" s="367"/>
      <c r="AR467" s="356"/>
      <c r="AS467" s="356"/>
      <c r="AT467" s="356"/>
      <c r="AU467" s="356"/>
      <c r="AV467" s="356"/>
      <c r="AW467" s="356"/>
      <c r="AX467" s="367"/>
      <c r="AY467" s="357">
        <v>490247.55</v>
      </c>
      <c r="AZ467" s="356">
        <v>594296.93000000005</v>
      </c>
      <c r="BA467" s="356">
        <v>599010.14</v>
      </c>
      <c r="BB467" s="356">
        <v>607476.02</v>
      </c>
      <c r="BC467" s="356">
        <v>135391.14000000001</v>
      </c>
      <c r="BD467" s="356">
        <v>619618.25</v>
      </c>
      <c r="BE467" s="356">
        <v>624555.53</v>
      </c>
      <c r="BF467" s="356">
        <v>627595.1</v>
      </c>
      <c r="BG467" s="356">
        <v>633119.54870000004</v>
      </c>
      <c r="BH467" s="356">
        <v>637310.28</v>
      </c>
      <c r="BI467" s="356">
        <v>640648.99</v>
      </c>
      <c r="BJ467" s="356">
        <v>644505.17000000004</v>
      </c>
      <c r="BK467" s="356">
        <v>753247.3</v>
      </c>
      <c r="BL467" s="356">
        <v>759796.97</v>
      </c>
      <c r="BM467" s="356">
        <v>765540.86</v>
      </c>
      <c r="BN467" s="356">
        <v>774715.7</v>
      </c>
      <c r="BO467" s="356">
        <v>121.86</v>
      </c>
      <c r="BP467" s="356">
        <v>121.86</v>
      </c>
      <c r="BQ467" s="356">
        <v>8121.86</v>
      </c>
      <c r="BR467" s="356">
        <v>44601.21</v>
      </c>
      <c r="BS467" s="115">
        <v>21729.06</v>
      </c>
      <c r="BT467" s="115"/>
    </row>
    <row r="468" spans="1:72" ht="15.75" customHeight="1">
      <c r="A468" s="127" t="s">
        <v>30</v>
      </c>
      <c r="B468" s="108" t="s">
        <v>5415</v>
      </c>
      <c r="C468" s="408" t="s">
        <v>5416</v>
      </c>
      <c r="D468" s="316">
        <v>4841428</v>
      </c>
      <c r="E468" s="310" t="s">
        <v>18</v>
      </c>
      <c r="F468" s="310" t="s">
        <v>32</v>
      </c>
      <c r="G468" s="310" t="s">
        <v>3390</v>
      </c>
      <c r="H468" s="310" t="str">
        <f>IFERROR(VLOOKUP(G468,'Cadastro de assessores'!A:B,2,FALSE),"Não Cadastrado")</f>
        <v>13444</v>
      </c>
      <c r="I468" s="310"/>
      <c r="J468" s="26" t="s">
        <v>4046</v>
      </c>
      <c r="K468" s="309" t="s">
        <v>170</v>
      </c>
      <c r="L468" s="434">
        <v>44370</v>
      </c>
      <c r="M468" s="434">
        <v>44372</v>
      </c>
      <c r="N468" s="316"/>
      <c r="O468" s="316" t="s">
        <v>4278</v>
      </c>
      <c r="P468" s="406">
        <v>0.02</v>
      </c>
      <c r="Q468" s="176"/>
      <c r="R468" s="436"/>
      <c r="S468" s="309" t="str">
        <f t="shared" si="49"/>
        <v/>
      </c>
      <c r="T468" s="309" t="s">
        <v>163</v>
      </c>
      <c r="U468" s="316" t="s">
        <v>4279</v>
      </c>
      <c r="V468" s="316" t="s">
        <v>209</v>
      </c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437"/>
      <c r="AJ468" s="356"/>
      <c r="AK468" s="356"/>
      <c r="AL468" s="356"/>
      <c r="AM468" s="356"/>
      <c r="AN468" s="356"/>
      <c r="AO468" s="356"/>
      <c r="AP468" s="356"/>
      <c r="AQ468" s="356"/>
      <c r="AR468" s="367"/>
      <c r="AS468" s="356">
        <v>98280.75</v>
      </c>
      <c r="AT468" s="356">
        <v>92132.74</v>
      </c>
      <c r="AU468" s="356">
        <v>90335.7</v>
      </c>
      <c r="AV468" s="356">
        <v>84565.32</v>
      </c>
      <c r="AW468" s="356">
        <v>75442.759999999995</v>
      </c>
      <c r="AX468" s="356">
        <v>68610.559999999998</v>
      </c>
      <c r="AY468" s="356">
        <v>71332.11</v>
      </c>
      <c r="AZ468" s="356">
        <v>73982.73</v>
      </c>
      <c r="BA468" s="356">
        <v>76268.759999999995</v>
      </c>
      <c r="BB468" s="356">
        <v>79776.3</v>
      </c>
      <c r="BC468" s="356"/>
      <c r="BD468" s="356">
        <v>76306.33</v>
      </c>
      <c r="BE468" s="356">
        <v>63907.91</v>
      </c>
      <c r="BF468" s="356">
        <v>68319.179999999993</v>
      </c>
      <c r="BG468" s="356">
        <v>72571.56</v>
      </c>
      <c r="BH468" s="356">
        <v>69744.210000000006</v>
      </c>
      <c r="BI468" s="356">
        <v>77493.17</v>
      </c>
      <c r="BJ468" s="356">
        <v>73364.899999999994</v>
      </c>
      <c r="BK468" s="356">
        <v>71092.61</v>
      </c>
      <c r="BL468" s="356">
        <v>73086.78</v>
      </c>
      <c r="BM468" s="356">
        <v>67303.72</v>
      </c>
      <c r="BN468" s="356">
        <v>63602.080000000002</v>
      </c>
      <c r="BO468" s="356">
        <v>63025.42</v>
      </c>
      <c r="BP468" s="356">
        <v>70336.45</v>
      </c>
      <c r="BQ468" s="356">
        <v>74873.84</v>
      </c>
      <c r="BR468" s="356">
        <v>77835.210000000006</v>
      </c>
      <c r="BS468" s="115">
        <v>0</v>
      </c>
      <c r="BT468" s="115"/>
    </row>
    <row r="469" spans="1:72" ht="15.75" customHeight="1">
      <c r="A469" s="127" t="s">
        <v>30</v>
      </c>
      <c r="B469" s="108" t="s">
        <v>5417</v>
      </c>
      <c r="C469" s="127" t="s">
        <v>5418</v>
      </c>
      <c r="D469" s="309">
        <v>4681272</v>
      </c>
      <c r="E469" s="310" t="s">
        <v>159</v>
      </c>
      <c r="F469" s="310" t="s">
        <v>32</v>
      </c>
      <c r="G469" s="310" t="s">
        <v>3887</v>
      </c>
      <c r="H469" s="310" t="str">
        <f>IFERROR(VLOOKUP(G469,'Cadastro de assessores'!A:B,2,FALSE),"Não Cadastrado")</f>
        <v>14574</v>
      </c>
      <c r="I469" s="310"/>
      <c r="J469" s="26" t="s">
        <v>161</v>
      </c>
      <c r="K469" s="309" t="s">
        <v>170</v>
      </c>
      <c r="L469" s="435">
        <v>44186</v>
      </c>
      <c r="M469" s="435">
        <v>44186</v>
      </c>
      <c r="N469" s="409">
        <v>44901</v>
      </c>
      <c r="O469" s="316" t="s">
        <v>4047</v>
      </c>
      <c r="P469" s="406">
        <v>0.02</v>
      </c>
      <c r="Q469" s="439" t="s">
        <v>5419</v>
      </c>
      <c r="R469" s="436"/>
      <c r="S469" s="309" t="str">
        <f t="shared" si="49"/>
        <v>Não Qualificado</v>
      </c>
      <c r="T469" s="309" t="s">
        <v>163</v>
      </c>
      <c r="U469" s="309" t="s">
        <v>5420</v>
      </c>
      <c r="V469" s="309" t="s">
        <v>5421</v>
      </c>
      <c r="W469" s="437" t="s">
        <v>4056</v>
      </c>
      <c r="X469" s="437" t="s">
        <v>4056</v>
      </c>
      <c r="Y469" s="437" t="s">
        <v>4056</v>
      </c>
      <c r="Z469" s="437" t="s">
        <v>4056</v>
      </c>
      <c r="AA469" s="437" t="s">
        <v>4056</v>
      </c>
      <c r="AB469" s="437" t="s">
        <v>4056</v>
      </c>
      <c r="AC469" s="437" t="s">
        <v>4056</v>
      </c>
      <c r="AD469" s="437" t="s">
        <v>4056</v>
      </c>
      <c r="AE469" s="437" t="s">
        <v>4056</v>
      </c>
      <c r="AF469" s="437" t="s">
        <v>4056</v>
      </c>
      <c r="AG469" s="437" t="s">
        <v>4056</v>
      </c>
      <c r="AH469" s="437" t="s">
        <v>4056</v>
      </c>
      <c r="AI469" s="437" t="s">
        <v>4056</v>
      </c>
      <c r="AJ469" s="437" t="s">
        <v>4056</v>
      </c>
      <c r="AK469" s="356">
        <v>130511.09</v>
      </c>
      <c r="AL469" s="356">
        <v>156847.69</v>
      </c>
      <c r="AM469" s="356">
        <v>150562.91</v>
      </c>
      <c r="AN469" s="356">
        <v>150826.78</v>
      </c>
      <c r="AO469" s="356">
        <v>157052.35</v>
      </c>
      <c r="AP469" s="356">
        <v>161358.06</v>
      </c>
      <c r="AQ469" s="356">
        <v>160372.38</v>
      </c>
      <c r="AR469" s="356">
        <v>186413.42</v>
      </c>
      <c r="AS469" s="356">
        <v>183874.49</v>
      </c>
      <c r="AT469" s="356">
        <v>177182.7</v>
      </c>
      <c r="AU469" s="356">
        <v>174801.54</v>
      </c>
      <c r="AV469" s="356">
        <v>168789.51</v>
      </c>
      <c r="AW469" s="356">
        <v>159178.03</v>
      </c>
      <c r="AX469" s="356">
        <v>158989.46</v>
      </c>
      <c r="AY469" s="356">
        <v>161171.69</v>
      </c>
      <c r="AZ469" s="356">
        <v>168193.24</v>
      </c>
      <c r="BA469" s="356">
        <v>169606.9</v>
      </c>
      <c r="BB469" s="356">
        <v>177746.34</v>
      </c>
      <c r="BC469" s="356">
        <v>0.81</v>
      </c>
      <c r="BD469" s="356">
        <v>173740.92</v>
      </c>
      <c r="BE469" s="356">
        <v>169531.31</v>
      </c>
      <c r="BF469" s="356">
        <v>175983.34</v>
      </c>
      <c r="BG469" s="356">
        <v>180237.76850000001</v>
      </c>
      <c r="BH469" s="356">
        <v>179635.48</v>
      </c>
      <c r="BI469" s="356">
        <v>190126.85</v>
      </c>
      <c r="BJ469" s="356">
        <v>159052.1</v>
      </c>
      <c r="BK469" s="356">
        <v>0</v>
      </c>
      <c r="BL469" s="356">
        <v>0</v>
      </c>
      <c r="BM469" s="356">
        <v>0</v>
      </c>
      <c r="BN469" s="356">
        <v>0</v>
      </c>
      <c r="BO469" s="356">
        <v>0</v>
      </c>
      <c r="BP469" s="356">
        <v>0</v>
      </c>
      <c r="BQ469" s="356">
        <v>0</v>
      </c>
      <c r="BR469" s="356">
        <v>0</v>
      </c>
      <c r="BS469" s="115" t="s">
        <v>4057</v>
      </c>
      <c r="BT469" s="115"/>
    </row>
    <row r="470" spans="1:72" ht="15.75" customHeight="1">
      <c r="A470" s="127" t="s">
        <v>30</v>
      </c>
      <c r="B470" s="108" t="s">
        <v>2751</v>
      </c>
      <c r="C470" s="408" t="s">
        <v>5422</v>
      </c>
      <c r="D470" s="316">
        <v>3658320</v>
      </c>
      <c r="E470" s="310" t="s">
        <v>18</v>
      </c>
      <c r="F470" s="310" t="s">
        <v>32</v>
      </c>
      <c r="G470" s="316" t="s">
        <v>409</v>
      </c>
      <c r="H470" s="316">
        <f>IFERROR(VLOOKUP(G470,'Cadastro de assessores'!A:B,2,FALSE),"Não Cadastrado")</f>
        <v>12359</v>
      </c>
      <c r="I470" s="316"/>
      <c r="J470" s="26" t="s">
        <v>4046</v>
      </c>
      <c r="K470" s="309" t="s">
        <v>170</v>
      </c>
      <c r="L470" s="435">
        <v>44704</v>
      </c>
      <c r="M470" s="435">
        <v>44704</v>
      </c>
      <c r="N470" s="309"/>
      <c r="O470" s="309" t="s">
        <v>4064</v>
      </c>
      <c r="P470" s="406">
        <v>1.2E-2</v>
      </c>
      <c r="Q470" s="465" t="s">
        <v>4653</v>
      </c>
      <c r="R470" s="436"/>
      <c r="S470" s="309"/>
      <c r="T470" s="309" t="s">
        <v>163</v>
      </c>
      <c r="U470" s="309" t="s">
        <v>4075</v>
      </c>
      <c r="V470" s="309" t="s">
        <v>32</v>
      </c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356"/>
      <c r="AL470" s="356"/>
      <c r="AM470" s="356"/>
      <c r="AN470" s="356"/>
      <c r="AO470" s="356"/>
      <c r="AP470" s="356"/>
      <c r="AQ470" s="356"/>
      <c r="AR470" s="356"/>
      <c r="AS470" s="356"/>
      <c r="AT470" s="356"/>
      <c r="AU470" s="356"/>
      <c r="AV470" s="356"/>
      <c r="AW470" s="356"/>
      <c r="AX470" s="356"/>
      <c r="AY470" s="356"/>
      <c r="AZ470" s="356"/>
      <c r="BA470" s="356"/>
      <c r="BB470" s="356"/>
      <c r="BC470" s="356"/>
      <c r="BD470" s="356">
        <v>57246.89</v>
      </c>
      <c r="BE470" s="356">
        <v>57118.23</v>
      </c>
      <c r="BF470" s="356">
        <v>57774.79</v>
      </c>
      <c r="BG470" s="356">
        <v>58928.37616</v>
      </c>
      <c r="BH470" s="356">
        <v>59060.06</v>
      </c>
      <c r="BI470" s="356">
        <v>59493.31</v>
      </c>
      <c r="BJ470" s="356">
        <v>60189.18</v>
      </c>
      <c r="BK470" s="356">
        <v>60922.8</v>
      </c>
      <c r="BL470" s="356">
        <v>61754.98</v>
      </c>
      <c r="BM470" s="356">
        <v>49787.62</v>
      </c>
      <c r="BN470" s="356">
        <v>1.17</v>
      </c>
      <c r="BO470" s="356">
        <v>1.17</v>
      </c>
      <c r="BP470" s="356">
        <v>1.17</v>
      </c>
      <c r="BQ470" s="356">
        <v>1.17</v>
      </c>
      <c r="BR470" s="356">
        <v>1.17</v>
      </c>
      <c r="BS470" s="115">
        <v>0</v>
      </c>
      <c r="BT470" s="115"/>
    </row>
    <row r="471" spans="1:72" ht="15.75" customHeight="1">
      <c r="A471" s="127" t="s">
        <v>30</v>
      </c>
      <c r="B471" s="108" t="s">
        <v>2757</v>
      </c>
      <c r="C471" s="127" t="s">
        <v>2755</v>
      </c>
      <c r="D471" s="309">
        <v>4559307</v>
      </c>
      <c r="E471" s="310" t="s">
        <v>159</v>
      </c>
      <c r="F471" s="310" t="s">
        <v>32</v>
      </c>
      <c r="G471" s="310" t="s">
        <v>4121</v>
      </c>
      <c r="H471" s="310" t="str">
        <f>IFERROR(VLOOKUP(G471,'Cadastro de assessores'!A:B,2,FALSE),"Não Cadastrado")</f>
        <v>1298</v>
      </c>
      <c r="I471" s="310"/>
      <c r="J471" s="26" t="s">
        <v>4046</v>
      </c>
      <c r="K471" s="309" t="s">
        <v>170</v>
      </c>
      <c r="L471" s="435">
        <v>44151</v>
      </c>
      <c r="M471" s="435">
        <v>44151</v>
      </c>
      <c r="N471" s="309"/>
      <c r="O471" s="309" t="s">
        <v>4053</v>
      </c>
      <c r="P471" s="406">
        <v>1.4999999999999999E-2</v>
      </c>
      <c r="Q471" s="439"/>
      <c r="R471" s="436"/>
      <c r="S471" s="309" t="str">
        <f>IF(BC471&lt;=0,"",IF(BC471&lt;=1000000,"Não Qualificado",IF(AND(BC471&gt;1000000,BC471&lt;=10000000),"Qualificado","Profissional")))</f>
        <v>Não Qualificado</v>
      </c>
      <c r="T471" s="309" t="s">
        <v>163</v>
      </c>
      <c r="U471" s="309" t="s">
        <v>4055</v>
      </c>
      <c r="V471" s="309" t="s">
        <v>32</v>
      </c>
      <c r="W471" s="437" t="s">
        <v>4056</v>
      </c>
      <c r="X471" s="437" t="s">
        <v>4056</v>
      </c>
      <c r="Y471" s="437" t="s">
        <v>4056</v>
      </c>
      <c r="Z471" s="437" t="s">
        <v>4056</v>
      </c>
      <c r="AA471" s="437" t="s">
        <v>4056</v>
      </c>
      <c r="AB471" s="437" t="s">
        <v>4056</v>
      </c>
      <c r="AC471" s="437" t="s">
        <v>4056</v>
      </c>
      <c r="AD471" s="437" t="s">
        <v>4056</v>
      </c>
      <c r="AE471" s="437" t="s">
        <v>4056</v>
      </c>
      <c r="AF471" s="437" t="s">
        <v>4056</v>
      </c>
      <c r="AG471" s="437" t="s">
        <v>4056</v>
      </c>
      <c r="AH471" s="437" t="s">
        <v>4056</v>
      </c>
      <c r="AI471" s="437" t="s">
        <v>4056</v>
      </c>
      <c r="AJ471" s="437" t="s">
        <v>5423</v>
      </c>
      <c r="AK471" s="356">
        <v>223748.52</v>
      </c>
      <c r="AL471" s="356">
        <v>219235.47</v>
      </c>
      <c r="AM471" s="356">
        <v>214079.07</v>
      </c>
      <c r="AN471" s="356">
        <v>213908.24</v>
      </c>
      <c r="AO471" s="356">
        <v>219657.25</v>
      </c>
      <c r="AP471" s="356">
        <v>220932.72</v>
      </c>
      <c r="AQ471" s="356">
        <v>220118.75</v>
      </c>
      <c r="AR471" s="356">
        <v>224934.37</v>
      </c>
      <c r="AS471" s="356">
        <v>223127.56</v>
      </c>
      <c r="AT471" s="356">
        <v>218695.75</v>
      </c>
      <c r="AU471" s="356">
        <v>217247.23</v>
      </c>
      <c r="AV471" s="356">
        <v>212859.01</v>
      </c>
      <c r="AW471" s="356">
        <v>205567.66</v>
      </c>
      <c r="AX471" s="356">
        <v>205831.34</v>
      </c>
      <c r="AY471" s="356">
        <v>208800.92</v>
      </c>
      <c r="AZ471" s="356">
        <v>213909.64</v>
      </c>
      <c r="BA471" s="356">
        <v>215464.88</v>
      </c>
      <c r="BB471" s="356">
        <v>223008.41</v>
      </c>
      <c r="BC471" s="356">
        <v>3950.19</v>
      </c>
      <c r="BD471" s="356">
        <v>222385.89</v>
      </c>
      <c r="BE471" s="356">
        <v>221445</v>
      </c>
      <c r="BF471" s="356">
        <v>224944.06</v>
      </c>
      <c r="BG471" s="356">
        <v>226087.55420000001</v>
      </c>
      <c r="BH471" s="356">
        <v>226842.58</v>
      </c>
      <c r="BI471" s="356">
        <v>234094.25</v>
      </c>
      <c r="BJ471" s="356">
        <v>233445.18</v>
      </c>
      <c r="BK471" s="356">
        <v>234987.56</v>
      </c>
      <c r="BL471" s="356">
        <v>237773.64</v>
      </c>
      <c r="BM471" s="356">
        <v>239314.08</v>
      </c>
      <c r="BN471" s="356">
        <v>0.49</v>
      </c>
      <c r="BO471" s="356">
        <v>0</v>
      </c>
      <c r="BP471" s="356">
        <v>0</v>
      </c>
      <c r="BQ471" s="356">
        <v>0</v>
      </c>
      <c r="BR471" s="356">
        <v>0</v>
      </c>
      <c r="BS471" s="115">
        <v>0</v>
      </c>
      <c r="BT471" s="115"/>
    </row>
    <row r="472" spans="1:72" ht="15.75" customHeight="1">
      <c r="A472" s="127" t="s">
        <v>30</v>
      </c>
      <c r="B472" s="108" t="s">
        <v>2768</v>
      </c>
      <c r="C472" s="408" t="s">
        <v>2765</v>
      </c>
      <c r="D472" s="316">
        <v>3677198</v>
      </c>
      <c r="E472" s="310" t="s">
        <v>18</v>
      </c>
      <c r="F472" s="310" t="s">
        <v>42</v>
      </c>
      <c r="G472" s="310" t="s">
        <v>90</v>
      </c>
      <c r="H472" s="310">
        <f>IFERROR(VLOOKUP(G472,'Cadastro de assessores'!A:B,2,FALSE),"Não Cadastrado")</f>
        <v>12331</v>
      </c>
      <c r="I472" s="310"/>
      <c r="J472" s="26" t="s">
        <v>4046</v>
      </c>
      <c r="K472" s="309" t="s">
        <v>170</v>
      </c>
      <c r="L472" s="435">
        <v>44784</v>
      </c>
      <c r="M472" s="435">
        <v>44784</v>
      </c>
      <c r="N472" s="309"/>
      <c r="O472" s="309" t="s">
        <v>4064</v>
      </c>
      <c r="P472" s="406">
        <v>1.2E-2</v>
      </c>
      <c r="Q472" s="439" t="s">
        <v>5424</v>
      </c>
      <c r="R472" s="436"/>
      <c r="S472" s="309"/>
      <c r="T472" s="309"/>
      <c r="U472" s="309"/>
      <c r="V472" s="309" t="s">
        <v>209</v>
      </c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356"/>
      <c r="AL472" s="356"/>
      <c r="AM472" s="356"/>
      <c r="AN472" s="356"/>
      <c r="AO472" s="356"/>
      <c r="AP472" s="356"/>
      <c r="AQ472" s="356"/>
      <c r="AR472" s="356"/>
      <c r="AS472" s="356"/>
      <c r="AT472" s="356"/>
      <c r="AU472" s="356"/>
      <c r="AV472" s="356"/>
      <c r="AW472" s="356"/>
      <c r="AX472" s="356"/>
      <c r="AY472" s="356"/>
      <c r="AZ472" s="356"/>
      <c r="BA472" s="356"/>
      <c r="BB472" s="356"/>
      <c r="BC472" s="356"/>
      <c r="BD472" s="356"/>
      <c r="BE472" s="356"/>
      <c r="BF472" s="356"/>
      <c r="BG472" s="356">
        <v>553622.95849999995</v>
      </c>
      <c r="BH472" s="356">
        <v>556438.84</v>
      </c>
      <c r="BI472" s="356">
        <v>610019.68999999994</v>
      </c>
      <c r="BJ472" s="356">
        <v>613027.59</v>
      </c>
      <c r="BK472" s="356">
        <v>617093.05000000005</v>
      </c>
      <c r="BL472" s="356">
        <v>622124.51</v>
      </c>
      <c r="BM472" s="356">
        <v>674489.12</v>
      </c>
      <c r="BN472" s="356">
        <v>678119.8</v>
      </c>
      <c r="BO472" s="356">
        <v>685546.58</v>
      </c>
      <c r="BP472" s="356">
        <v>0</v>
      </c>
      <c r="BQ472" s="356">
        <v>0</v>
      </c>
      <c r="BR472" s="356">
        <v>0</v>
      </c>
      <c r="BS472" s="115" t="s">
        <v>4057</v>
      </c>
      <c r="BT472" s="115"/>
    </row>
    <row r="473" spans="1:72" ht="15.75" customHeight="1">
      <c r="A473" s="127" t="s">
        <v>30</v>
      </c>
      <c r="B473" s="108" t="s">
        <v>5425</v>
      </c>
      <c r="C473" s="127" t="s">
        <v>5426</v>
      </c>
      <c r="D473" s="309">
        <v>2645505</v>
      </c>
      <c r="E473" s="309" t="s">
        <v>3158</v>
      </c>
      <c r="F473" s="309" t="s">
        <v>32</v>
      </c>
      <c r="G473" s="309" t="s">
        <v>3158</v>
      </c>
      <c r="H473" s="309" t="str">
        <f>IFERROR(VLOOKUP(G473,'Cadastro de assessores'!A:B,2,FALSE),"Não Cadastrado")</f>
        <v>18986</v>
      </c>
      <c r="I473" s="309"/>
      <c r="J473" s="26" t="s">
        <v>161</v>
      </c>
      <c r="K473" s="309" t="s">
        <v>4052</v>
      </c>
      <c r="L473" s="405">
        <v>43684</v>
      </c>
      <c r="M473" s="405">
        <v>43684</v>
      </c>
      <c r="N473" s="405">
        <v>43924</v>
      </c>
      <c r="O473" s="309" t="s">
        <v>4053</v>
      </c>
      <c r="P473" s="406">
        <v>0.01</v>
      </c>
      <c r="Q473" s="439" t="s">
        <v>5427</v>
      </c>
      <c r="R473" s="436"/>
      <c r="S473" s="309" t="str">
        <f>IF(BC473&lt;=0,"",IF(BC473&lt;=1000000,"Não Qualificado",IF(AND(BC473&gt;1000000,BC473&lt;=10000000),"Qualificado","Profissional")))</f>
        <v>Não Qualificado</v>
      </c>
      <c r="T473" s="309" t="s">
        <v>163</v>
      </c>
      <c r="U473" s="309" t="s">
        <v>4070</v>
      </c>
      <c r="V473" s="309" t="s">
        <v>32</v>
      </c>
      <c r="W473" s="437" t="s">
        <v>5428</v>
      </c>
      <c r="X473" s="437"/>
      <c r="Y473" s="437" t="s">
        <v>5429</v>
      </c>
      <c r="Z473" s="437" t="s">
        <v>5430</v>
      </c>
      <c r="AA473" s="437" t="s">
        <v>5431</v>
      </c>
      <c r="AB473" s="437" t="s">
        <v>5432</v>
      </c>
      <c r="AC473" s="437" t="s">
        <v>4056</v>
      </c>
      <c r="AD473" s="437" t="s">
        <v>4056</v>
      </c>
      <c r="AE473" s="437" t="s">
        <v>4056</v>
      </c>
      <c r="AF473" s="437" t="s">
        <v>4056</v>
      </c>
      <c r="AG473" s="437" t="s">
        <v>4056</v>
      </c>
      <c r="AH473" s="437"/>
      <c r="AI473" s="437" t="s">
        <v>4056</v>
      </c>
      <c r="AJ473" s="437"/>
      <c r="AK473" s="356"/>
      <c r="AL473" s="356"/>
      <c r="AM473" s="356" t="s">
        <v>3378</v>
      </c>
      <c r="AN473" s="356"/>
      <c r="AO473" s="356"/>
      <c r="AP473" s="356"/>
      <c r="AQ473" s="356"/>
      <c r="AR473" s="356"/>
      <c r="AS473" s="356"/>
      <c r="AT473" s="356"/>
      <c r="AU473" s="356"/>
      <c r="AV473" s="356"/>
      <c r="AW473" s="356"/>
      <c r="AX473" s="356"/>
      <c r="AY473" s="356"/>
      <c r="AZ473" s="356"/>
      <c r="BA473" s="356">
        <v>0</v>
      </c>
      <c r="BB473" s="356">
        <v>0</v>
      </c>
      <c r="BC473" s="356">
        <v>992871.73</v>
      </c>
      <c r="BD473" s="356" t="s">
        <v>3167</v>
      </c>
      <c r="BE473" s="356" t="s">
        <v>3167</v>
      </c>
      <c r="BF473" s="356">
        <v>0</v>
      </c>
      <c r="BG473" s="356">
        <v>0</v>
      </c>
      <c r="BH473" s="356">
        <v>0</v>
      </c>
      <c r="BI473" s="356">
        <v>0</v>
      </c>
      <c r="BJ473" s="356">
        <v>0</v>
      </c>
      <c r="BK473" s="356">
        <v>0</v>
      </c>
      <c r="BL473" s="356">
        <v>0</v>
      </c>
      <c r="BM473" s="356">
        <v>0</v>
      </c>
      <c r="BN473" s="356">
        <v>0</v>
      </c>
      <c r="BO473" s="356">
        <v>0</v>
      </c>
      <c r="BP473" s="356">
        <v>0</v>
      </c>
      <c r="BQ473" s="356">
        <v>0</v>
      </c>
      <c r="BR473" s="356">
        <v>0</v>
      </c>
      <c r="BS473" s="115" t="s">
        <v>4057</v>
      </c>
      <c r="BT473" s="115"/>
    </row>
    <row r="474" spans="1:72" ht="15.75" customHeight="1">
      <c r="A474" s="127" t="s">
        <v>30</v>
      </c>
      <c r="B474" s="108" t="s">
        <v>5433</v>
      </c>
      <c r="C474" s="127" t="s">
        <v>5434</v>
      </c>
      <c r="D474" s="309">
        <v>2289902</v>
      </c>
      <c r="E474" s="309" t="s">
        <v>18</v>
      </c>
      <c r="F474" s="309" t="s">
        <v>42</v>
      </c>
      <c r="G474" s="309" t="s">
        <v>52</v>
      </c>
      <c r="H474" s="309">
        <v>18890</v>
      </c>
      <c r="I474" s="309"/>
      <c r="J474" s="26" t="s">
        <v>4046</v>
      </c>
      <c r="K474" s="309" t="s">
        <v>179</v>
      </c>
      <c r="L474" s="309" t="s">
        <v>3378</v>
      </c>
      <c r="M474" s="405"/>
      <c r="N474" s="405"/>
      <c r="O474" s="309" t="s">
        <v>4064</v>
      </c>
      <c r="P474" s="406">
        <v>1.2E-2</v>
      </c>
      <c r="Q474" s="439" t="s">
        <v>5435</v>
      </c>
      <c r="R474" s="436"/>
      <c r="S474" s="309"/>
      <c r="T474" s="309" t="s">
        <v>163</v>
      </c>
      <c r="U474" s="309" t="s">
        <v>5436</v>
      </c>
      <c r="V474" s="309" t="s">
        <v>5437</v>
      </c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356"/>
      <c r="AL474" s="356"/>
      <c r="AM474" s="356"/>
      <c r="AN474" s="356"/>
      <c r="AO474" s="356"/>
      <c r="AP474" s="356"/>
      <c r="AQ474" s="356"/>
      <c r="AR474" s="356"/>
      <c r="AS474" s="356"/>
      <c r="AT474" s="356"/>
      <c r="AU474" s="356"/>
      <c r="AV474" s="356"/>
      <c r="AW474" s="356"/>
      <c r="AX474" s="356"/>
      <c r="AY474" s="356"/>
      <c r="AZ474" s="356"/>
      <c r="BA474" s="356"/>
      <c r="BB474" s="356"/>
      <c r="BC474" s="356"/>
      <c r="BD474" s="356" t="s">
        <v>3167</v>
      </c>
      <c r="BE474" s="356" t="s">
        <v>3167</v>
      </c>
      <c r="BF474" s="356">
        <v>0</v>
      </c>
      <c r="BG474" s="356">
        <v>0</v>
      </c>
      <c r="BH474" s="356">
        <v>0</v>
      </c>
      <c r="BI474" s="356">
        <v>0</v>
      </c>
      <c r="BJ474" s="356">
        <v>0</v>
      </c>
      <c r="BK474" s="356">
        <v>0</v>
      </c>
      <c r="BL474" s="356">
        <v>0</v>
      </c>
      <c r="BM474" s="356">
        <v>0</v>
      </c>
      <c r="BN474" s="356">
        <v>0</v>
      </c>
      <c r="BO474" s="356">
        <v>0</v>
      </c>
      <c r="BP474" s="356">
        <v>0</v>
      </c>
      <c r="BQ474" s="356">
        <v>0</v>
      </c>
      <c r="BR474" s="356">
        <v>0</v>
      </c>
      <c r="BS474" s="115">
        <v>0</v>
      </c>
      <c r="BT474" s="115"/>
    </row>
    <row r="475" spans="1:72" ht="15.75" customHeight="1">
      <c r="A475" s="127" t="s">
        <v>30</v>
      </c>
      <c r="B475" s="108" t="s">
        <v>5438</v>
      </c>
      <c r="C475" s="127" t="s">
        <v>5439</v>
      </c>
      <c r="D475" s="309">
        <v>4837403</v>
      </c>
      <c r="E475" s="309" t="s">
        <v>159</v>
      </c>
      <c r="F475" s="309" t="s">
        <v>32</v>
      </c>
      <c r="G475" s="309" t="s">
        <v>4317</v>
      </c>
      <c r="H475" s="309" t="str">
        <f>IFERROR(VLOOKUP(G475,'Cadastro de assessores'!A:B,2,FALSE),"Não Cadastrado")</f>
        <v>19634</v>
      </c>
      <c r="I475" s="309"/>
      <c r="J475" s="26" t="s">
        <v>161</v>
      </c>
      <c r="K475" s="309" t="s">
        <v>4052</v>
      </c>
      <c r="L475" s="405">
        <v>44250</v>
      </c>
      <c r="M475" s="405">
        <v>44250</v>
      </c>
      <c r="N475" s="409">
        <v>44452</v>
      </c>
      <c r="O475" s="316" t="s">
        <v>4101</v>
      </c>
      <c r="P475" s="406">
        <v>8.0000000000000002E-3</v>
      </c>
      <c r="Q475" s="439" t="s">
        <v>5358</v>
      </c>
      <c r="R475" s="436"/>
      <c r="S475" s="309" t="str">
        <f t="shared" ref="S475:S478" si="50">IF(BC475&lt;=0,"",IF(BC475&lt;=1000000,"Não Qualificado",IF(AND(BC475&gt;1000000,BC475&lt;=10000000),"Qualificado","Profissional")))</f>
        <v>Não Qualificado</v>
      </c>
      <c r="T475" s="309" t="s">
        <v>163</v>
      </c>
      <c r="U475" s="309" t="s">
        <v>4070</v>
      </c>
      <c r="V475" s="309" t="s">
        <v>32</v>
      </c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356"/>
      <c r="AL475" s="356"/>
      <c r="AM475" s="356">
        <v>299375.63</v>
      </c>
      <c r="AN475" s="356">
        <v>288384.21000000002</v>
      </c>
      <c r="AO475" s="356">
        <v>285839.12</v>
      </c>
      <c r="AP475" s="356">
        <v>283810.78000000003</v>
      </c>
      <c r="AQ475" s="356">
        <v>285038.08000000002</v>
      </c>
      <c r="AR475" s="356">
        <v>280239.09000000003</v>
      </c>
      <c r="AS475" s="356">
        <v>276722.03000000003</v>
      </c>
      <c r="AT475" s="356">
        <v>282533.32</v>
      </c>
      <c r="AU475" s="356">
        <v>273945.45</v>
      </c>
      <c r="AV475" s="356"/>
      <c r="AW475" s="356"/>
      <c r="AX475" s="356"/>
      <c r="AY475" s="356"/>
      <c r="AZ475" s="356"/>
      <c r="BA475" s="356">
        <v>0</v>
      </c>
      <c r="BB475" s="356">
        <v>0</v>
      </c>
      <c r="BC475" s="356">
        <v>78222.37</v>
      </c>
      <c r="BD475" s="356" t="s">
        <v>3167</v>
      </c>
      <c r="BE475" s="356" t="s">
        <v>3167</v>
      </c>
      <c r="BF475" s="356">
        <v>0</v>
      </c>
      <c r="BG475" s="356">
        <v>0</v>
      </c>
      <c r="BH475" s="356">
        <v>0</v>
      </c>
      <c r="BI475" s="356">
        <v>0</v>
      </c>
      <c r="BJ475" s="356">
        <v>0</v>
      </c>
      <c r="BK475" s="356">
        <v>0</v>
      </c>
      <c r="BL475" s="356">
        <v>0</v>
      </c>
      <c r="BM475" s="356">
        <v>0</v>
      </c>
      <c r="BN475" s="356">
        <v>0</v>
      </c>
      <c r="BO475" s="356">
        <v>0</v>
      </c>
      <c r="BP475" s="356">
        <v>0</v>
      </c>
      <c r="BQ475" s="356">
        <v>0</v>
      </c>
      <c r="BR475" s="356">
        <v>0</v>
      </c>
      <c r="BS475" s="115" t="s">
        <v>4057</v>
      </c>
      <c r="BT475" s="115"/>
    </row>
    <row r="476" spans="1:72" ht="15.75" customHeight="1">
      <c r="A476" s="127" t="s">
        <v>30</v>
      </c>
      <c r="B476" s="108" t="s">
        <v>2774</v>
      </c>
      <c r="C476" s="127" t="s">
        <v>2772</v>
      </c>
      <c r="D476" s="309">
        <v>4903270</v>
      </c>
      <c r="E476" s="310" t="s">
        <v>159</v>
      </c>
      <c r="F476" s="310" t="s">
        <v>32</v>
      </c>
      <c r="G476" s="310" t="s">
        <v>255</v>
      </c>
      <c r="H476" s="310">
        <f>IFERROR(VLOOKUP(G476,'Cadastro de assessores'!A:B,2,FALSE),"Não Cadastrado")</f>
        <v>12344</v>
      </c>
      <c r="I476" s="310"/>
      <c r="J476" s="26" t="s">
        <v>4046</v>
      </c>
      <c r="K476" s="310" t="s">
        <v>170</v>
      </c>
      <c r="L476" s="434">
        <v>44257</v>
      </c>
      <c r="M476" s="434">
        <v>44257</v>
      </c>
      <c r="N476" s="316"/>
      <c r="O476" s="316" t="s">
        <v>4047</v>
      </c>
      <c r="P476" s="406">
        <v>0.02</v>
      </c>
      <c r="Q476" s="439" t="s">
        <v>5440</v>
      </c>
      <c r="R476" s="436"/>
      <c r="S476" s="309" t="str">
        <f t="shared" si="50"/>
        <v>Não Qualificado</v>
      </c>
      <c r="T476" s="309" t="s">
        <v>163</v>
      </c>
      <c r="U476" s="309" t="s">
        <v>4437</v>
      </c>
      <c r="V476" s="309" t="s">
        <v>32</v>
      </c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356"/>
      <c r="AL476" s="356"/>
      <c r="AM476" s="356">
        <v>121026.33</v>
      </c>
      <c r="AN476" s="356">
        <v>141838.74</v>
      </c>
      <c r="AO476" s="356">
        <v>157917.37</v>
      </c>
      <c r="AP476" s="356">
        <v>159063.29</v>
      </c>
      <c r="AQ476" s="356">
        <v>158280.04999999999</v>
      </c>
      <c r="AR476" s="356">
        <v>162816.18</v>
      </c>
      <c r="AS476" s="356">
        <v>160971.72</v>
      </c>
      <c r="AT476" s="356">
        <v>155739.38</v>
      </c>
      <c r="AU476" s="356">
        <v>153845.85</v>
      </c>
      <c r="AV476" s="356">
        <v>150549.29999999999</v>
      </c>
      <c r="AW476" s="356">
        <v>142155.43</v>
      </c>
      <c r="AX476" s="356">
        <v>141656.72</v>
      </c>
      <c r="AY476" s="356">
        <v>143518.34</v>
      </c>
      <c r="AZ476" s="356">
        <v>148606.1</v>
      </c>
      <c r="BA476" s="356">
        <v>150292.78</v>
      </c>
      <c r="BB476" s="356">
        <v>156423.74</v>
      </c>
      <c r="BC476" s="356">
        <v>0.06</v>
      </c>
      <c r="BD476" s="356">
        <v>154525.25</v>
      </c>
      <c r="BE476" s="356">
        <v>151719.42000000001</v>
      </c>
      <c r="BF476" s="356">
        <v>155704.35999999999</v>
      </c>
      <c r="BG476" s="356">
        <v>226222.10250000001</v>
      </c>
      <c r="BH476" s="356">
        <v>225638.9</v>
      </c>
      <c r="BI476" s="356">
        <v>236144.44</v>
      </c>
      <c r="BJ476" s="356">
        <v>236906.99</v>
      </c>
      <c r="BK476" s="356">
        <v>243470.39</v>
      </c>
      <c r="BL476" s="356">
        <v>242277.13</v>
      </c>
      <c r="BM476" s="356">
        <v>240398.38</v>
      </c>
      <c r="BN476" s="356">
        <v>240233.60000000001</v>
      </c>
      <c r="BO476" s="356">
        <v>0</v>
      </c>
      <c r="BP476" s="356">
        <v>0</v>
      </c>
      <c r="BQ476" s="356">
        <v>0</v>
      </c>
      <c r="BR476" s="356">
        <v>0</v>
      </c>
      <c r="BS476" s="115">
        <v>0</v>
      </c>
      <c r="BT476" s="115"/>
    </row>
    <row r="477" spans="1:72" ht="15.75" customHeight="1">
      <c r="A477" s="127" t="s">
        <v>30</v>
      </c>
      <c r="B477" s="108" t="s">
        <v>5441</v>
      </c>
      <c r="C477" s="127" t="s">
        <v>5442</v>
      </c>
      <c r="D477" s="309">
        <v>2405046</v>
      </c>
      <c r="E477" s="309" t="s">
        <v>18</v>
      </c>
      <c r="F477" s="309" t="s">
        <v>32</v>
      </c>
      <c r="G477" s="309" t="s">
        <v>5443</v>
      </c>
      <c r="H477" s="309" t="str">
        <f>IFERROR(VLOOKUP(G477,'Cadastro de assessores'!A:B,2,FALSE),"Não Cadastrado")</f>
        <v>14320</v>
      </c>
      <c r="I477" s="309"/>
      <c r="J477" s="26" t="s">
        <v>161</v>
      </c>
      <c r="K477" s="309" t="s">
        <v>4052</v>
      </c>
      <c r="L477" s="405">
        <v>43777</v>
      </c>
      <c r="M477" s="405">
        <v>43777</v>
      </c>
      <c r="N477" s="483">
        <v>44105</v>
      </c>
      <c r="O477" s="309" t="s">
        <v>4865</v>
      </c>
      <c r="P477" s="406">
        <v>0.02</v>
      </c>
      <c r="Q477" s="439" t="s">
        <v>5444</v>
      </c>
      <c r="R477" s="436"/>
      <c r="S477" s="309" t="str">
        <f t="shared" si="50"/>
        <v/>
      </c>
      <c r="T477" s="309" t="s">
        <v>163</v>
      </c>
      <c r="U477" s="309" t="s">
        <v>4250</v>
      </c>
      <c r="V477" s="309" t="s">
        <v>32</v>
      </c>
      <c r="W477" s="437" t="s">
        <v>5445</v>
      </c>
      <c r="X477" s="437"/>
      <c r="Y477" s="437" t="s">
        <v>5446</v>
      </c>
      <c r="Z477" s="437" t="s">
        <v>5447</v>
      </c>
      <c r="AA477" s="437" t="s">
        <v>5448</v>
      </c>
      <c r="AB477" s="437" t="s">
        <v>5449</v>
      </c>
      <c r="AC477" s="437" t="s">
        <v>5450</v>
      </c>
      <c r="AD477" s="437" t="s">
        <v>5451</v>
      </c>
      <c r="AE477" s="437" t="s">
        <v>5452</v>
      </c>
      <c r="AF477" s="437" t="s">
        <v>5453</v>
      </c>
      <c r="AG477" s="437" t="s">
        <v>5454</v>
      </c>
      <c r="AH477" s="437" t="s">
        <v>5455</v>
      </c>
      <c r="AI477" s="437" t="s">
        <v>5456</v>
      </c>
      <c r="AJ477" s="437"/>
      <c r="AK477" s="356"/>
      <c r="AL477" s="356"/>
      <c r="AM477" s="356" t="s">
        <v>3378</v>
      </c>
      <c r="AN477" s="356"/>
      <c r="AO477" s="356"/>
      <c r="AP477" s="356"/>
      <c r="AQ477" s="356"/>
      <c r="AR477" s="356"/>
      <c r="AS477" s="356"/>
      <c r="AT477" s="356"/>
      <c r="AU477" s="356"/>
      <c r="AV477" s="356"/>
      <c r="AW477" s="356"/>
      <c r="AX477" s="356"/>
      <c r="AY477" s="356"/>
      <c r="AZ477" s="356"/>
      <c r="BA477" s="356">
        <v>0</v>
      </c>
      <c r="BB477" s="356">
        <v>0</v>
      </c>
      <c r="BC477" s="356">
        <v>0</v>
      </c>
      <c r="BD477" s="356" t="s">
        <v>3167</v>
      </c>
      <c r="BE477" s="356" t="s">
        <v>3167</v>
      </c>
      <c r="BF477" s="356">
        <v>0</v>
      </c>
      <c r="BG477" s="356">
        <v>0</v>
      </c>
      <c r="BH477" s="356">
        <v>0</v>
      </c>
      <c r="BI477" s="356">
        <v>0</v>
      </c>
      <c r="BJ477" s="356">
        <v>0</v>
      </c>
      <c r="BK477" s="356">
        <v>0</v>
      </c>
      <c r="BL477" s="356">
        <v>0</v>
      </c>
      <c r="BM477" s="356">
        <v>0</v>
      </c>
      <c r="BN477" s="356">
        <v>0</v>
      </c>
      <c r="BO477" s="356">
        <v>0</v>
      </c>
      <c r="BP477" s="356">
        <v>0</v>
      </c>
      <c r="BQ477" s="356">
        <v>0</v>
      </c>
      <c r="BR477" s="356">
        <v>0</v>
      </c>
      <c r="BS477" s="115" t="s">
        <v>4057</v>
      </c>
      <c r="BT477" s="115"/>
    </row>
    <row r="478" spans="1:72" ht="15.75" customHeight="1">
      <c r="A478" s="127" t="s">
        <v>30</v>
      </c>
      <c r="B478" s="108" t="s">
        <v>5457</v>
      </c>
      <c r="C478" s="408" t="s">
        <v>5458</v>
      </c>
      <c r="D478" s="316">
        <v>4460007</v>
      </c>
      <c r="E478" s="310" t="s">
        <v>18</v>
      </c>
      <c r="F478" s="310" t="s">
        <v>32</v>
      </c>
      <c r="G478" s="310" t="s">
        <v>3390</v>
      </c>
      <c r="H478" s="310" t="str">
        <f>IFERROR(VLOOKUP(G478,'Cadastro de assessores'!A:B,2,FALSE),"Não Cadastrado")</f>
        <v>13444</v>
      </c>
      <c r="I478" s="310"/>
      <c r="J478" s="26" t="s">
        <v>4046</v>
      </c>
      <c r="K478" s="310" t="s">
        <v>170</v>
      </c>
      <c r="L478" s="434">
        <v>44372</v>
      </c>
      <c r="M478" s="434">
        <v>44372</v>
      </c>
      <c r="N478" s="316"/>
      <c r="O478" s="316" t="s">
        <v>4278</v>
      </c>
      <c r="P478" s="406">
        <v>0.02</v>
      </c>
      <c r="Q478" s="176"/>
      <c r="R478" s="436"/>
      <c r="S478" s="309" t="str">
        <f t="shared" si="50"/>
        <v>Não Qualificado</v>
      </c>
      <c r="T478" s="316" t="s">
        <v>207</v>
      </c>
      <c r="U478" s="316" t="s">
        <v>4279</v>
      </c>
      <c r="V478" s="316" t="s">
        <v>209</v>
      </c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  <c r="AG478" s="367"/>
      <c r="AH478" s="367"/>
      <c r="AI478" s="437"/>
      <c r="AJ478" s="356"/>
      <c r="AK478" s="356"/>
      <c r="AL478" s="356"/>
      <c r="AM478" s="356"/>
      <c r="AN478" s="356"/>
      <c r="AO478" s="356"/>
      <c r="AP478" s="356"/>
      <c r="AQ478" s="356"/>
      <c r="AR478" s="367"/>
      <c r="AS478" s="356">
        <v>143146.69</v>
      </c>
      <c r="AT478" s="356">
        <v>133162.66</v>
      </c>
      <c r="AU478" s="356">
        <v>130657.49</v>
      </c>
      <c r="AV478" s="356">
        <v>121445.81</v>
      </c>
      <c r="AW478" s="356">
        <v>108479.09</v>
      </c>
      <c r="AX478" s="356">
        <v>98580.21</v>
      </c>
      <c r="AY478" s="356">
        <v>102516.1</v>
      </c>
      <c r="AZ478" s="356">
        <v>106373.56</v>
      </c>
      <c r="BA478" s="356">
        <v>109352.98</v>
      </c>
      <c r="BB478" s="356">
        <v>114202.4</v>
      </c>
      <c r="BC478" s="356">
        <v>149117.07</v>
      </c>
      <c r="BD478" s="356">
        <v>108804.74</v>
      </c>
      <c r="BE478" s="356">
        <v>92165.18</v>
      </c>
      <c r="BF478" s="356">
        <v>77295.210000000006</v>
      </c>
      <c r="BG478" s="356">
        <v>82140.039999999994</v>
      </c>
      <c r="BH478" s="356">
        <v>396.17</v>
      </c>
      <c r="BI478" s="356">
        <v>1027.92</v>
      </c>
      <c r="BJ478" s="356">
        <v>1112.42</v>
      </c>
      <c r="BK478" s="356">
        <v>1184.1300000000001</v>
      </c>
      <c r="BL478" s="356">
        <v>1108.93</v>
      </c>
      <c r="BM478" s="356">
        <v>1110.78</v>
      </c>
      <c r="BN478" s="356">
        <v>1111.55</v>
      </c>
      <c r="BO478" s="356">
        <v>0</v>
      </c>
      <c r="BP478" s="356">
        <v>3.54</v>
      </c>
      <c r="BQ478" s="356">
        <v>3.54</v>
      </c>
      <c r="BR478" s="356">
        <v>3.54</v>
      </c>
      <c r="BS478" s="115">
        <v>0</v>
      </c>
      <c r="BT478" s="115"/>
    </row>
    <row r="479" spans="1:72" ht="15.75" customHeight="1">
      <c r="A479" s="127" t="s">
        <v>30</v>
      </c>
      <c r="B479" s="108" t="s">
        <v>2780</v>
      </c>
      <c r="C479" s="408" t="s">
        <v>5459</v>
      </c>
      <c r="D479" s="316">
        <v>8419053</v>
      </c>
      <c r="E479" s="310" t="s">
        <v>18</v>
      </c>
      <c r="F479" s="310" t="s">
        <v>42</v>
      </c>
      <c r="G479" s="316" t="s">
        <v>308</v>
      </c>
      <c r="H479" s="316" t="str">
        <f>IFERROR(VLOOKUP(G479,'Cadastro de assessores'!A:B,2,FALSE),"Não Cadastrado")</f>
        <v>17831</v>
      </c>
      <c r="I479" s="316"/>
      <c r="J479" s="26" t="s">
        <v>4046</v>
      </c>
      <c r="K479" s="458" t="s">
        <v>179</v>
      </c>
      <c r="L479" s="309" t="s">
        <v>3378</v>
      </c>
      <c r="M479" s="455" t="s">
        <v>4436</v>
      </c>
      <c r="N479" s="316"/>
      <c r="O479" s="316" t="s">
        <v>4064</v>
      </c>
      <c r="P479" s="406">
        <v>1.2E-2</v>
      </c>
      <c r="Q479" s="439"/>
      <c r="R479" s="436"/>
      <c r="S479" s="309"/>
      <c r="T479" s="309" t="s">
        <v>163</v>
      </c>
      <c r="U479" s="309" t="s">
        <v>4100</v>
      </c>
      <c r="V479" s="309" t="s">
        <v>42</v>
      </c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356"/>
      <c r="AL479" s="356"/>
      <c r="AM479" s="356"/>
      <c r="AN479" s="356"/>
      <c r="AO479" s="356"/>
      <c r="AP479" s="356"/>
      <c r="AQ479" s="356"/>
      <c r="AR479" s="356"/>
      <c r="AS479" s="356"/>
      <c r="AT479" s="356"/>
      <c r="AU479" s="356"/>
      <c r="AV479" s="356"/>
      <c r="AW479" s="356"/>
      <c r="AX479" s="356"/>
      <c r="AY479" s="356"/>
      <c r="AZ479" s="356"/>
      <c r="BA479" s="356"/>
      <c r="BB479" s="356"/>
      <c r="BC479" s="356"/>
      <c r="BD479" s="356" t="s">
        <v>3167</v>
      </c>
      <c r="BE479" s="356" t="s">
        <v>3167</v>
      </c>
      <c r="BF479" s="356">
        <v>0</v>
      </c>
      <c r="BG479" s="356">
        <v>0</v>
      </c>
      <c r="BH479" s="356">
        <v>0</v>
      </c>
      <c r="BI479" s="356">
        <v>0</v>
      </c>
      <c r="BJ479" s="356">
        <v>0</v>
      </c>
      <c r="BK479" s="356">
        <v>0</v>
      </c>
      <c r="BL479" s="356">
        <v>0</v>
      </c>
      <c r="BM479" s="356">
        <v>0</v>
      </c>
      <c r="BN479" s="356">
        <v>0</v>
      </c>
      <c r="BO479" s="356">
        <v>0</v>
      </c>
      <c r="BP479" s="356">
        <v>0</v>
      </c>
      <c r="BQ479" s="356">
        <v>0</v>
      </c>
      <c r="BR479" s="356">
        <v>0</v>
      </c>
      <c r="BS479" s="115" t="s">
        <v>4057</v>
      </c>
      <c r="BT479" s="115"/>
    </row>
    <row r="480" spans="1:72" ht="15.75" customHeight="1">
      <c r="A480" s="127" t="s">
        <v>30</v>
      </c>
      <c r="B480" s="108" t="s">
        <v>5460</v>
      </c>
      <c r="C480" s="127" t="s">
        <v>5461</v>
      </c>
      <c r="D480" s="316">
        <v>8419053</v>
      </c>
      <c r="E480" s="309" t="s">
        <v>18</v>
      </c>
      <c r="F480" s="309" t="s">
        <v>32</v>
      </c>
      <c r="G480" s="309" t="s">
        <v>4051</v>
      </c>
      <c r="H480" s="309" t="str">
        <f>IFERROR(VLOOKUP(G480,'Cadastro de assessores'!A:B,2,FALSE),"Não Cadastrado")</f>
        <v>17679</v>
      </c>
      <c r="I480" s="309"/>
      <c r="J480" s="26" t="s">
        <v>161</v>
      </c>
      <c r="K480" s="309" t="s">
        <v>4052</v>
      </c>
      <c r="L480" s="405">
        <v>44272</v>
      </c>
      <c r="M480" s="405">
        <v>44272</v>
      </c>
      <c r="N480" s="438">
        <v>44498</v>
      </c>
      <c r="O480" s="309" t="s">
        <v>4064</v>
      </c>
      <c r="P480" s="406">
        <v>1.2E-2</v>
      </c>
      <c r="Q480" s="439" t="s">
        <v>5462</v>
      </c>
      <c r="R480" s="436"/>
      <c r="S480" s="309" t="str">
        <f t="shared" ref="S480:S483" si="51">IF(BC480&lt;=0,"",IF(BC480&lt;=1000000,"Não Qualificado",IF(AND(BC480&gt;1000000,BC480&lt;=10000000),"Qualificado","Profissional")))</f>
        <v/>
      </c>
      <c r="T480" s="309" t="s">
        <v>163</v>
      </c>
      <c r="U480" s="309" t="s">
        <v>4082</v>
      </c>
      <c r="V480" s="309" t="s">
        <v>32</v>
      </c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356"/>
      <c r="AL480" s="356"/>
      <c r="AM480" s="356"/>
      <c r="AN480" s="356"/>
      <c r="AO480" s="356">
        <v>101186.7</v>
      </c>
      <c r="AP480" s="356">
        <v>101656.54</v>
      </c>
      <c r="AQ480" s="356">
        <v>101439.01</v>
      </c>
      <c r="AR480" s="356">
        <v>152776.16</v>
      </c>
      <c r="AS480" s="356">
        <v>152374.35</v>
      </c>
      <c r="AT480" s="356">
        <v>151104.26</v>
      </c>
      <c r="AU480" s="356">
        <v>150868.78</v>
      </c>
      <c r="AV480" s="356">
        <v>150165.79999999999</v>
      </c>
      <c r="AW480" s="356">
        <v>148083.46</v>
      </c>
      <c r="AX480" s="356"/>
      <c r="AY480" s="356"/>
      <c r="AZ480" s="356"/>
      <c r="BA480" s="356">
        <v>0</v>
      </c>
      <c r="BB480" s="356">
        <v>0</v>
      </c>
      <c r="BC480" s="356">
        <v>0</v>
      </c>
      <c r="BD480" s="356" t="s">
        <v>3167</v>
      </c>
      <c r="BE480" s="356" t="s">
        <v>3167</v>
      </c>
      <c r="BF480" s="356">
        <v>0</v>
      </c>
      <c r="BG480" s="356">
        <v>0</v>
      </c>
      <c r="BH480" s="356">
        <v>0</v>
      </c>
      <c r="BI480" s="356">
        <v>0</v>
      </c>
      <c r="BJ480" s="356">
        <v>0</v>
      </c>
      <c r="BK480" s="356">
        <v>0</v>
      </c>
      <c r="BL480" s="356">
        <v>0</v>
      </c>
      <c r="BM480" s="356">
        <v>0</v>
      </c>
      <c r="BN480" s="356">
        <v>0</v>
      </c>
      <c r="BO480" s="356">
        <v>0</v>
      </c>
      <c r="BP480" s="356">
        <v>0</v>
      </c>
      <c r="BQ480" s="356">
        <v>0</v>
      </c>
      <c r="BR480" s="356">
        <v>0</v>
      </c>
      <c r="BS480" s="115" t="s">
        <v>4057</v>
      </c>
      <c r="BT480" s="115"/>
    </row>
    <row r="481" spans="1:72" ht="15.75" customHeight="1">
      <c r="A481" s="127" t="s">
        <v>30</v>
      </c>
      <c r="B481" s="108" t="s">
        <v>5460</v>
      </c>
      <c r="C481" s="127" t="s">
        <v>5461</v>
      </c>
      <c r="D481" s="309">
        <v>4951699</v>
      </c>
      <c r="E481" s="309" t="s">
        <v>18</v>
      </c>
      <c r="F481" s="309" t="s">
        <v>32</v>
      </c>
      <c r="G481" s="309" t="s">
        <v>5463</v>
      </c>
      <c r="H481" s="309" t="str">
        <f>IFERROR(VLOOKUP(G481,'Cadastro de assessores'!A:B,2,FALSE),"Não Cadastrado")</f>
        <v>12305</v>
      </c>
      <c r="I481" s="309"/>
      <c r="J481" s="26" t="s">
        <v>161</v>
      </c>
      <c r="K481" s="309" t="s">
        <v>4052</v>
      </c>
      <c r="L481" s="405">
        <v>44271</v>
      </c>
      <c r="M481" s="405">
        <v>44271</v>
      </c>
      <c r="N481" s="438">
        <v>44498</v>
      </c>
      <c r="O481" s="316" t="s">
        <v>4101</v>
      </c>
      <c r="P481" s="406">
        <v>8.0000000000000002E-3</v>
      </c>
      <c r="Q481" s="439" t="s">
        <v>5462</v>
      </c>
      <c r="R481" s="436"/>
      <c r="S481" s="309" t="str">
        <f t="shared" si="51"/>
        <v>Qualificado</v>
      </c>
      <c r="T481" s="309" t="s">
        <v>163</v>
      </c>
      <c r="U481" s="309" t="s">
        <v>4082</v>
      </c>
      <c r="V481" s="309" t="s">
        <v>32</v>
      </c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356"/>
      <c r="AL481" s="356"/>
      <c r="AM481" s="356"/>
      <c r="AN481" s="356"/>
      <c r="AO481" s="356">
        <v>99945.93</v>
      </c>
      <c r="AP481" s="356">
        <v>100041.61</v>
      </c>
      <c r="AQ481" s="356">
        <v>100524.52</v>
      </c>
      <c r="AR481" s="356"/>
      <c r="AS481" s="356">
        <v>146549.26999999999</v>
      </c>
      <c r="AT481" s="356">
        <v>149754.46</v>
      </c>
      <c r="AU481" s="356">
        <v>145202</v>
      </c>
      <c r="AV481" s="356">
        <v>143805.9</v>
      </c>
      <c r="AW481" s="356">
        <v>142207.21</v>
      </c>
      <c r="AX481" s="356"/>
      <c r="AY481" s="356"/>
      <c r="AZ481" s="356"/>
      <c r="BA481" s="356">
        <v>0</v>
      </c>
      <c r="BB481" s="356">
        <v>0</v>
      </c>
      <c r="BC481" s="356">
        <v>1216531.43</v>
      </c>
      <c r="BD481" s="356" t="s">
        <v>3167</v>
      </c>
      <c r="BE481" s="356" t="s">
        <v>3167</v>
      </c>
      <c r="BF481" s="356">
        <v>0</v>
      </c>
      <c r="BG481" s="356">
        <v>0</v>
      </c>
      <c r="BH481" s="356">
        <v>0</v>
      </c>
      <c r="BI481" s="356">
        <v>0</v>
      </c>
      <c r="BJ481" s="356">
        <v>0</v>
      </c>
      <c r="BK481" s="356">
        <v>0</v>
      </c>
      <c r="BL481" s="356">
        <v>0</v>
      </c>
      <c r="BM481" s="356">
        <v>0</v>
      </c>
      <c r="BN481" s="356">
        <v>0</v>
      </c>
      <c r="BO481" s="356">
        <v>0</v>
      </c>
      <c r="BP481" s="356">
        <v>0</v>
      </c>
      <c r="BQ481" s="356">
        <v>0</v>
      </c>
      <c r="BR481" s="356">
        <v>0</v>
      </c>
      <c r="BS481" s="115" t="s">
        <v>4057</v>
      </c>
      <c r="BT481" s="115"/>
    </row>
    <row r="482" spans="1:72" ht="15.75" customHeight="1">
      <c r="A482" s="127" t="s">
        <v>30</v>
      </c>
      <c r="B482" s="108" t="s">
        <v>5464</v>
      </c>
      <c r="C482" s="408" t="s">
        <v>5465</v>
      </c>
      <c r="D482" s="316">
        <v>5900712</v>
      </c>
      <c r="E482" s="310" t="s">
        <v>18</v>
      </c>
      <c r="F482" s="310" t="s">
        <v>42</v>
      </c>
      <c r="G482" s="310" t="s">
        <v>48</v>
      </c>
      <c r="H482" s="316" t="str">
        <f>IFERROR(VLOOKUP(G482,'Cadastro de assessores'!A:B,2,FALSE),"Não Cadastrado")</f>
        <v>18009</v>
      </c>
      <c r="I482" s="316"/>
      <c r="J482" s="26" t="s">
        <v>161</v>
      </c>
      <c r="K482" s="310" t="s">
        <v>170</v>
      </c>
      <c r="L482" s="434">
        <v>44386</v>
      </c>
      <c r="M482" s="434">
        <v>44390</v>
      </c>
      <c r="N482" s="466">
        <v>44895</v>
      </c>
      <c r="O482" s="316" t="s">
        <v>4068</v>
      </c>
      <c r="P482" s="406">
        <v>2.5000000000000001E-2</v>
      </c>
      <c r="Q482" s="176" t="s">
        <v>5466</v>
      </c>
      <c r="R482" s="436"/>
      <c r="S482" s="309" t="str">
        <f t="shared" si="51"/>
        <v>Não Qualificado</v>
      </c>
      <c r="T482" s="309" t="s">
        <v>163</v>
      </c>
      <c r="U482" s="316" t="s">
        <v>4075</v>
      </c>
      <c r="V482" s="316" t="s">
        <v>32</v>
      </c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  <c r="AG482" s="367"/>
      <c r="AH482" s="367"/>
      <c r="AI482" s="437"/>
      <c r="AJ482" s="356"/>
      <c r="AK482" s="356"/>
      <c r="AL482" s="356"/>
      <c r="AM482" s="356"/>
      <c r="AN482" s="356"/>
      <c r="AO482" s="356"/>
      <c r="AP482" s="356"/>
      <c r="AQ482" s="356"/>
      <c r="AR482" s="356"/>
      <c r="AS482" s="367"/>
      <c r="AT482" s="357">
        <v>60776.480000000003</v>
      </c>
      <c r="AU482" s="357">
        <v>59410.69</v>
      </c>
      <c r="AV482" s="356">
        <v>56098.71</v>
      </c>
      <c r="AW482" s="356">
        <v>51659.15</v>
      </c>
      <c r="AX482" s="356">
        <v>51157.63</v>
      </c>
      <c r="AY482" s="356">
        <v>52092.37</v>
      </c>
      <c r="AZ482" s="356">
        <v>55233.77</v>
      </c>
      <c r="BA482" s="356">
        <v>56049.04</v>
      </c>
      <c r="BB482" s="356">
        <v>59421.78</v>
      </c>
      <c r="BC482" s="356">
        <v>490574.56</v>
      </c>
      <c r="BD482" s="356">
        <v>56054.47</v>
      </c>
      <c r="BE482" s="356">
        <v>53853.75</v>
      </c>
      <c r="BF482" s="356">
        <v>56633.55</v>
      </c>
      <c r="BG482" s="356">
        <v>57345.26</v>
      </c>
      <c r="BH482" s="356">
        <v>57167.77</v>
      </c>
      <c r="BI482" s="356">
        <v>60810.37</v>
      </c>
      <c r="BJ482" s="356">
        <v>59841.4</v>
      </c>
      <c r="BK482" s="356">
        <v>0</v>
      </c>
      <c r="BL482" s="356">
        <v>0</v>
      </c>
      <c r="BM482" s="356">
        <v>0</v>
      </c>
      <c r="BN482" s="356">
        <v>0</v>
      </c>
      <c r="BO482" s="356">
        <v>0</v>
      </c>
      <c r="BP482" s="356">
        <v>0</v>
      </c>
      <c r="BQ482" s="356">
        <v>0</v>
      </c>
      <c r="BR482" s="356">
        <v>0</v>
      </c>
      <c r="BS482" s="115" t="s">
        <v>4057</v>
      </c>
      <c r="BT482" s="115"/>
    </row>
    <row r="483" spans="1:72" ht="16.5" customHeight="1">
      <c r="A483" s="127" t="s">
        <v>30</v>
      </c>
      <c r="B483" s="108" t="s">
        <v>2789</v>
      </c>
      <c r="C483" s="127" t="s">
        <v>2787</v>
      </c>
      <c r="D483" s="309">
        <v>3369465</v>
      </c>
      <c r="E483" s="310" t="s">
        <v>18</v>
      </c>
      <c r="F483" s="310" t="s">
        <v>32</v>
      </c>
      <c r="G483" s="310" t="s">
        <v>409</v>
      </c>
      <c r="H483" s="316">
        <f>IFERROR(VLOOKUP(G483,'Cadastro de assessores'!A:B,2,FALSE),"Não Cadastrado")</f>
        <v>12359</v>
      </c>
      <c r="I483" s="316"/>
      <c r="J483" s="26" t="s">
        <v>170</v>
      </c>
      <c r="K483" s="310" t="s">
        <v>170</v>
      </c>
      <c r="L483" s="442">
        <v>44618</v>
      </c>
      <c r="M483" s="442">
        <v>44618</v>
      </c>
      <c r="N483" s="316"/>
      <c r="O483" s="316" t="s">
        <v>4061</v>
      </c>
      <c r="P483" s="406">
        <v>7.0000000000000001E-3</v>
      </c>
      <c r="Q483" s="465" t="s">
        <v>4653</v>
      </c>
      <c r="R483" s="436"/>
      <c r="S483" s="309" t="str">
        <f t="shared" si="51"/>
        <v>Não Qualificado</v>
      </c>
      <c r="T483" s="309" t="s">
        <v>163</v>
      </c>
      <c r="U483" s="309" t="s">
        <v>4070</v>
      </c>
      <c r="V483" s="309" t="s">
        <v>32</v>
      </c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356"/>
      <c r="AL483" s="356"/>
      <c r="AM483" s="356"/>
      <c r="AN483" s="356"/>
      <c r="AO483" s="356"/>
      <c r="AP483" s="356"/>
      <c r="AQ483" s="356"/>
      <c r="AR483" s="356"/>
      <c r="AS483" s="356"/>
      <c r="AT483" s="356"/>
      <c r="AU483" s="356"/>
      <c r="AV483" s="356"/>
      <c r="AW483" s="356"/>
      <c r="AX483" s="356"/>
      <c r="AY483" s="356"/>
      <c r="AZ483" s="356"/>
      <c r="BA483" s="356">
        <v>12064.41</v>
      </c>
      <c r="BB483" s="356">
        <v>12194.69</v>
      </c>
      <c r="BC483" s="356">
        <v>194034.53</v>
      </c>
      <c r="BD483" s="500">
        <v>62504.55</v>
      </c>
      <c r="BE483" s="356">
        <v>63151.38</v>
      </c>
      <c r="BF483" s="356">
        <v>63673.9</v>
      </c>
      <c r="BG483" s="356">
        <v>64059.321810000001</v>
      </c>
      <c r="BH483" s="356">
        <v>64436.12</v>
      </c>
      <c r="BI483" s="356">
        <v>64934.91</v>
      </c>
      <c r="BJ483" s="356">
        <v>65574.490000000005</v>
      </c>
      <c r="BK483" s="356">
        <v>66147.06</v>
      </c>
      <c r="BL483" s="356">
        <v>66925.39</v>
      </c>
      <c r="BM483" s="356">
        <v>67459.37</v>
      </c>
      <c r="BN483" s="356">
        <v>10234.02</v>
      </c>
      <c r="BO483" s="356">
        <v>10327.25</v>
      </c>
      <c r="BP483" s="356">
        <v>10437.700000000001</v>
      </c>
      <c r="BQ483" s="356">
        <v>10523.19</v>
      </c>
      <c r="BR483" s="356">
        <v>10644.85</v>
      </c>
      <c r="BS483" s="115">
        <v>12072.43</v>
      </c>
      <c r="BT483" s="115"/>
    </row>
    <row r="484" spans="1:72" ht="15.75" customHeight="1">
      <c r="A484" s="127" t="s">
        <v>30</v>
      </c>
      <c r="B484" s="108" t="s">
        <v>5467</v>
      </c>
      <c r="C484" s="127" t="s">
        <v>5468</v>
      </c>
      <c r="D484" s="309">
        <v>3730315</v>
      </c>
      <c r="E484" s="310" t="s">
        <v>159</v>
      </c>
      <c r="F484" s="310" t="s">
        <v>32</v>
      </c>
      <c r="G484" s="310" t="s">
        <v>4317</v>
      </c>
      <c r="H484" s="316" t="str">
        <f>IFERROR(VLOOKUP(G484,'Cadastro de assessores'!A:B,2,FALSE),"Não Cadastrado")</f>
        <v>19634</v>
      </c>
      <c r="I484" s="316"/>
      <c r="J484" s="26" t="s">
        <v>4046</v>
      </c>
      <c r="K484" s="310" t="s">
        <v>170</v>
      </c>
      <c r="L484" s="434">
        <v>44714</v>
      </c>
      <c r="M484" s="434">
        <v>44714</v>
      </c>
      <c r="N484" s="316"/>
      <c r="O484" s="316" t="s">
        <v>4064</v>
      </c>
      <c r="P484" s="406">
        <v>1.2E-2</v>
      </c>
      <c r="Q484" s="439" t="s">
        <v>5469</v>
      </c>
      <c r="R484" s="436"/>
      <c r="S484" s="309"/>
      <c r="T484" s="309" t="s">
        <v>207</v>
      </c>
      <c r="U484" s="309" t="s">
        <v>4082</v>
      </c>
      <c r="V484" s="309" t="s">
        <v>32</v>
      </c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356"/>
      <c r="AL484" s="356"/>
      <c r="AM484" s="356"/>
      <c r="AN484" s="356"/>
      <c r="AO484" s="356"/>
      <c r="AP484" s="356"/>
      <c r="AQ484" s="356"/>
      <c r="AR484" s="356"/>
      <c r="AS484" s="356"/>
      <c r="AT484" s="356"/>
      <c r="AU484" s="356"/>
      <c r="AV484" s="356"/>
      <c r="AW484" s="356"/>
      <c r="AX484" s="356"/>
      <c r="AY484" s="356"/>
      <c r="AZ484" s="356"/>
      <c r="BA484" s="356"/>
      <c r="BB484" s="356"/>
      <c r="BC484" s="356"/>
      <c r="BD484" s="356" t="s">
        <v>3167</v>
      </c>
      <c r="BE484" s="356">
        <v>427444.19</v>
      </c>
      <c r="BF484" s="356">
        <v>534239.81999999995</v>
      </c>
      <c r="BG484" s="356">
        <v>539877.42749999999</v>
      </c>
      <c r="BH484" s="356">
        <v>543162.29</v>
      </c>
      <c r="BI484" s="356">
        <v>552516.56000000006</v>
      </c>
      <c r="BJ484" s="356">
        <v>554993.62</v>
      </c>
      <c r="BK484" s="356">
        <v>409182.33</v>
      </c>
      <c r="BL484" s="356">
        <v>413892.98</v>
      </c>
      <c r="BM484" s="356">
        <v>417408.88</v>
      </c>
      <c r="BN484" s="356">
        <v>0</v>
      </c>
      <c r="BO484" s="356">
        <v>0</v>
      </c>
      <c r="BP484" s="356">
        <v>0</v>
      </c>
      <c r="BQ484" s="356">
        <v>0</v>
      </c>
      <c r="BR484" s="356">
        <v>0</v>
      </c>
      <c r="BS484" s="115" t="s">
        <v>4057</v>
      </c>
      <c r="BT484" s="115"/>
    </row>
    <row r="485" spans="1:72" ht="15.75" customHeight="1">
      <c r="A485" s="127" t="s">
        <v>30</v>
      </c>
      <c r="B485" s="108" t="s">
        <v>5470</v>
      </c>
      <c r="C485" s="127" t="s">
        <v>5471</v>
      </c>
      <c r="D485" s="309">
        <v>5371919</v>
      </c>
      <c r="E485" s="310" t="s">
        <v>159</v>
      </c>
      <c r="F485" s="310" t="s">
        <v>32</v>
      </c>
      <c r="G485" s="310" t="s">
        <v>4317</v>
      </c>
      <c r="H485" s="316" t="str">
        <f>IFERROR(VLOOKUP(G485,'Cadastro de assessores'!A:B,2,FALSE),"Não Cadastrado")</f>
        <v>19634</v>
      </c>
      <c r="I485" s="316"/>
      <c r="J485" s="26" t="s">
        <v>4046</v>
      </c>
      <c r="K485" s="310" t="s">
        <v>170</v>
      </c>
      <c r="L485" s="434">
        <v>44711</v>
      </c>
      <c r="M485" s="434">
        <v>44714</v>
      </c>
      <c r="N485" s="316"/>
      <c r="O485" s="316" t="s">
        <v>4064</v>
      </c>
      <c r="P485" s="406">
        <v>1.2E-2</v>
      </c>
      <c r="Q485" s="439" t="s">
        <v>5472</v>
      </c>
      <c r="R485" s="436"/>
      <c r="S485" s="309"/>
      <c r="T485" s="309" t="s">
        <v>207</v>
      </c>
      <c r="U485" s="309" t="s">
        <v>4082</v>
      </c>
      <c r="V485" s="309" t="s">
        <v>32</v>
      </c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356"/>
      <c r="AL485" s="356"/>
      <c r="AM485" s="356"/>
      <c r="AN485" s="356"/>
      <c r="AO485" s="356"/>
      <c r="AP485" s="356"/>
      <c r="AQ485" s="356"/>
      <c r="AR485" s="356"/>
      <c r="AS485" s="356"/>
      <c r="AT485" s="356"/>
      <c r="AU485" s="356"/>
      <c r="AV485" s="356"/>
      <c r="AW485" s="356"/>
      <c r="AX485" s="356"/>
      <c r="AY485" s="356"/>
      <c r="AZ485" s="356"/>
      <c r="BA485" s="356"/>
      <c r="BB485" s="356"/>
      <c r="BC485" s="356"/>
      <c r="BD485" s="356" t="s">
        <v>3167</v>
      </c>
      <c r="BE485" s="356">
        <v>711676.98</v>
      </c>
      <c r="BF485" s="356">
        <v>824146.58</v>
      </c>
      <c r="BG485" s="356">
        <v>833229.79570000002</v>
      </c>
      <c r="BH485" s="356">
        <v>832605.92</v>
      </c>
      <c r="BI485" s="356">
        <v>841822.13</v>
      </c>
      <c r="BJ485" s="356">
        <v>849839.78</v>
      </c>
      <c r="BK485" s="356">
        <v>602310.80000000005</v>
      </c>
      <c r="BL485" s="356">
        <v>612804.18000000005</v>
      </c>
      <c r="BM485" s="356">
        <v>617455.4</v>
      </c>
      <c r="BN485" s="356">
        <v>0</v>
      </c>
      <c r="BO485" s="356">
        <v>0</v>
      </c>
      <c r="BP485" s="356">
        <v>0</v>
      </c>
      <c r="BQ485" s="356">
        <v>0</v>
      </c>
      <c r="BR485" s="356">
        <v>0</v>
      </c>
      <c r="BS485" s="115" t="s">
        <v>4057</v>
      </c>
      <c r="BT485" s="115"/>
    </row>
    <row r="486" spans="1:72" ht="15.75" customHeight="1">
      <c r="A486" s="127" t="s">
        <v>30</v>
      </c>
      <c r="B486" s="108" t="s">
        <v>5473</v>
      </c>
      <c r="C486" s="127" t="s">
        <v>5474</v>
      </c>
      <c r="D486" s="309">
        <v>3102597</v>
      </c>
      <c r="E486" s="310" t="s">
        <v>18</v>
      </c>
      <c r="F486" s="310" t="s">
        <v>32</v>
      </c>
      <c r="G486" s="310" t="s">
        <v>409</v>
      </c>
      <c r="H486" s="310">
        <f>IFERROR(VLOOKUP(G486,'Cadastro de assessores'!A:B,2,FALSE),"Não Cadastrado")</f>
        <v>12359</v>
      </c>
      <c r="I486" s="310"/>
      <c r="J486" s="26" t="s">
        <v>4046</v>
      </c>
      <c r="K486" s="310" t="s">
        <v>170</v>
      </c>
      <c r="L486" s="434">
        <v>44249</v>
      </c>
      <c r="M486" s="434">
        <v>44249</v>
      </c>
      <c r="N486" s="316"/>
      <c r="O486" s="316" t="s">
        <v>4047</v>
      </c>
      <c r="P486" s="406">
        <v>0.02</v>
      </c>
      <c r="Q486" s="439" t="s">
        <v>4159</v>
      </c>
      <c r="R486" s="436"/>
      <c r="S486" s="309" t="str">
        <f t="shared" ref="S486:S502" si="52">IF(BC486&lt;=0,"",IF(BC486&lt;=1000000,"Não Qualificado",IF(AND(BC486&gt;1000000,BC486&lt;=10000000),"Qualificado","Profissional")))</f>
        <v/>
      </c>
      <c r="T486" s="309" t="s">
        <v>163</v>
      </c>
      <c r="U486" s="309" t="s">
        <v>4055</v>
      </c>
      <c r="V486" s="309" t="s">
        <v>32</v>
      </c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356"/>
      <c r="AL486" s="356"/>
      <c r="AM486" s="356">
        <v>173944.82</v>
      </c>
      <c r="AN486" s="356">
        <v>173985.29</v>
      </c>
      <c r="AO486" s="356">
        <v>182118.79</v>
      </c>
      <c r="AP486" s="356">
        <v>183460.03</v>
      </c>
      <c r="AQ486" s="356">
        <v>182549.77</v>
      </c>
      <c r="AR486" s="356">
        <v>187859.65</v>
      </c>
      <c r="AS486" s="356">
        <v>185937.93</v>
      </c>
      <c r="AT486" s="356">
        <v>180016.92</v>
      </c>
      <c r="AU486" s="356">
        <v>177951.42</v>
      </c>
      <c r="AV486" s="356">
        <v>172896.95</v>
      </c>
      <c r="AW486" s="356">
        <v>164005.21</v>
      </c>
      <c r="AX486" s="356">
        <v>163353.24</v>
      </c>
      <c r="AY486" s="356">
        <v>165728.45000000001</v>
      </c>
      <c r="AZ486" s="356">
        <v>172080.49</v>
      </c>
      <c r="BA486" s="356">
        <v>0</v>
      </c>
      <c r="BB486" s="356">
        <v>-254.74</v>
      </c>
      <c r="BC486" s="356">
        <v>0</v>
      </c>
      <c r="BD486" s="356">
        <v>511.53</v>
      </c>
      <c r="BE486" s="356">
        <v>511.53</v>
      </c>
      <c r="BF486" s="356">
        <v>511.54</v>
      </c>
      <c r="BG486" s="356">
        <v>511.54</v>
      </c>
      <c r="BH486" s="356">
        <v>511.54</v>
      </c>
      <c r="BI486" s="356">
        <v>511.54</v>
      </c>
      <c r="BJ486" s="356">
        <v>511.54</v>
      </c>
      <c r="BK486" s="356">
        <v>511.54</v>
      </c>
      <c r="BL486" s="356">
        <v>511.54</v>
      </c>
      <c r="BM486" s="356">
        <v>511.54</v>
      </c>
      <c r="BN486" s="356">
        <v>511.54</v>
      </c>
      <c r="BO486" s="356">
        <v>511.54</v>
      </c>
      <c r="BP486" s="356">
        <v>511.54</v>
      </c>
      <c r="BQ486" s="356">
        <v>511.54</v>
      </c>
      <c r="BR486" s="356">
        <v>511.54</v>
      </c>
      <c r="BS486" s="115">
        <v>0</v>
      </c>
      <c r="BT486" s="115"/>
    </row>
    <row r="487" spans="1:72" ht="15.75" customHeight="1">
      <c r="A487" s="127" t="s">
        <v>30</v>
      </c>
      <c r="B487" s="108" t="s">
        <v>2808</v>
      </c>
      <c r="C487" s="127" t="s">
        <v>5475</v>
      </c>
      <c r="D487" s="309">
        <v>3457906</v>
      </c>
      <c r="E487" s="310" t="s">
        <v>18</v>
      </c>
      <c r="F487" s="310" t="s">
        <v>32</v>
      </c>
      <c r="G487" s="310" t="s">
        <v>295</v>
      </c>
      <c r="H487" s="310" t="str">
        <f>IFERROR(VLOOKUP(G487,'Cadastro de assessores'!A:B,2,FALSE),"Não Cadastrado")</f>
        <v>18993</v>
      </c>
      <c r="I487" s="310"/>
      <c r="J487" s="26" t="s">
        <v>4046</v>
      </c>
      <c r="K487" s="310" t="s">
        <v>170</v>
      </c>
      <c r="L487" s="434">
        <v>43693</v>
      </c>
      <c r="M487" s="434">
        <v>43693</v>
      </c>
      <c r="N487" s="309"/>
      <c r="O487" s="309" t="s">
        <v>5476</v>
      </c>
      <c r="P487" s="406">
        <v>0.02</v>
      </c>
      <c r="Q487" s="464"/>
      <c r="R487" s="436"/>
      <c r="S487" s="309" t="str">
        <f t="shared" si="52"/>
        <v>Não Qualificado</v>
      </c>
      <c r="T487" s="309" t="s">
        <v>163</v>
      </c>
      <c r="U487" s="309" t="s">
        <v>4075</v>
      </c>
      <c r="V487" s="309" t="s">
        <v>32</v>
      </c>
      <c r="W487" s="437" t="s">
        <v>5477</v>
      </c>
      <c r="X487" s="437"/>
      <c r="Y487" s="437" t="s">
        <v>5478</v>
      </c>
      <c r="Z487" s="437" t="s">
        <v>5479</v>
      </c>
      <c r="AA487" s="437" t="s">
        <v>5480</v>
      </c>
      <c r="AB487" s="437" t="s">
        <v>5481</v>
      </c>
      <c r="AC487" s="437" t="s">
        <v>5482</v>
      </c>
      <c r="AD487" s="437" t="s">
        <v>5483</v>
      </c>
      <c r="AE487" s="437" t="s">
        <v>5484</v>
      </c>
      <c r="AF487" s="437" t="s">
        <v>5485</v>
      </c>
      <c r="AG487" s="437" t="s">
        <v>5486</v>
      </c>
      <c r="AH487" s="437" t="s">
        <v>5487</v>
      </c>
      <c r="AI487" s="437" t="s">
        <v>5488</v>
      </c>
      <c r="AJ487" s="437" t="s">
        <v>5489</v>
      </c>
      <c r="AK487" s="356">
        <v>729499.76</v>
      </c>
      <c r="AL487" s="356">
        <v>710905.59</v>
      </c>
      <c r="AM487" s="356">
        <v>684506.1</v>
      </c>
      <c r="AN487" s="356">
        <v>688945.11</v>
      </c>
      <c r="AO487" s="356">
        <v>705344.9</v>
      </c>
      <c r="AP487" s="356">
        <v>709627.07</v>
      </c>
      <c r="AQ487" s="356">
        <v>707645.94</v>
      </c>
      <c r="AR487" s="356">
        <v>722906.01</v>
      </c>
      <c r="AS487" s="356">
        <v>717414.45</v>
      </c>
      <c r="AT487" s="356">
        <v>702322.79</v>
      </c>
      <c r="AU487" s="356">
        <v>694030.99</v>
      </c>
      <c r="AV487" s="356">
        <v>680876.55</v>
      </c>
      <c r="AW487" s="356">
        <v>655882.41</v>
      </c>
      <c r="AX487" s="356">
        <v>662198.46</v>
      </c>
      <c r="AY487" s="356">
        <v>669704.88</v>
      </c>
      <c r="AZ487" s="356">
        <v>677164.89</v>
      </c>
      <c r="BA487" s="356">
        <v>667639.06000000006</v>
      </c>
      <c r="BB487" s="356">
        <v>668964.43999999994</v>
      </c>
      <c r="BC487" s="356">
        <v>53390.2</v>
      </c>
      <c r="BD487" s="356">
        <v>702472.68</v>
      </c>
      <c r="BE487" s="356">
        <v>694916.02</v>
      </c>
      <c r="BF487" s="356">
        <v>710032.54</v>
      </c>
      <c r="BG487" s="356">
        <v>721159.05379999999</v>
      </c>
      <c r="BH487" s="356">
        <v>719997.38</v>
      </c>
      <c r="BI487" s="356">
        <v>749867.19</v>
      </c>
      <c r="BJ487" s="356">
        <v>749334.26</v>
      </c>
      <c r="BK487" s="356">
        <v>751038.04</v>
      </c>
      <c r="BL487" s="356">
        <v>754859.8</v>
      </c>
      <c r="BM487" s="356">
        <v>750597.94</v>
      </c>
      <c r="BN487" s="356">
        <v>756539.58</v>
      </c>
      <c r="BO487" s="356">
        <v>662420.91</v>
      </c>
      <c r="BP487" s="356">
        <v>669171.77</v>
      </c>
      <c r="BQ487" s="356">
        <v>681518.91</v>
      </c>
      <c r="BR487" s="356">
        <v>693800.2</v>
      </c>
      <c r="BS487" s="115">
        <v>0</v>
      </c>
      <c r="BT487" s="115"/>
    </row>
    <row r="488" spans="1:72" ht="15.75" customHeight="1">
      <c r="A488" s="127" t="s">
        <v>30</v>
      </c>
      <c r="B488" s="108" t="s">
        <v>5490</v>
      </c>
      <c r="C488" s="460" t="s">
        <v>5491</v>
      </c>
      <c r="D488" s="316">
        <v>5582661</v>
      </c>
      <c r="E488" s="310" t="s">
        <v>18</v>
      </c>
      <c r="F488" s="310" t="s">
        <v>42</v>
      </c>
      <c r="G488" s="310" t="s">
        <v>48</v>
      </c>
      <c r="H488" s="310" t="str">
        <f>IFERROR(VLOOKUP(G488,'Cadastro de assessores'!A:B,2,FALSE),"Não Cadastrado")</f>
        <v>18009</v>
      </c>
      <c r="I488" s="310"/>
      <c r="J488" s="26" t="s">
        <v>161</v>
      </c>
      <c r="K488" s="310" t="s">
        <v>170</v>
      </c>
      <c r="L488" s="434">
        <v>44340</v>
      </c>
      <c r="M488" s="434">
        <v>44340</v>
      </c>
      <c r="N488" s="405">
        <v>44896</v>
      </c>
      <c r="O488" s="309" t="s">
        <v>4068</v>
      </c>
      <c r="P488" s="406">
        <v>2.5000000000000001E-2</v>
      </c>
      <c r="Q488" s="176" t="s">
        <v>5492</v>
      </c>
      <c r="R488" s="436"/>
      <c r="S488" s="309" t="str">
        <f t="shared" si="52"/>
        <v/>
      </c>
      <c r="T488" s="309" t="s">
        <v>163</v>
      </c>
      <c r="U488" s="309" t="s">
        <v>4070</v>
      </c>
      <c r="V488" s="309" t="s">
        <v>32</v>
      </c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56"/>
      <c r="AL488" s="356"/>
      <c r="AM488" s="356"/>
      <c r="AN488" s="356"/>
      <c r="AO488" s="356"/>
      <c r="AP488" s="356"/>
      <c r="AQ488" s="367"/>
      <c r="AR488" s="357">
        <v>416760.09</v>
      </c>
      <c r="AS488" s="356">
        <v>406757.62</v>
      </c>
      <c r="AT488" s="356">
        <v>384647.2</v>
      </c>
      <c r="AU488" s="356">
        <v>375826.48</v>
      </c>
      <c r="AV488" s="356">
        <v>354591.27</v>
      </c>
      <c r="AW488" s="356">
        <v>326538.27</v>
      </c>
      <c r="AX488" s="356">
        <v>273036.17</v>
      </c>
      <c r="AY488" s="356">
        <v>278246.88</v>
      </c>
      <c r="AZ488" s="356">
        <v>295864.08</v>
      </c>
      <c r="BA488" s="356">
        <v>300110.03999999998</v>
      </c>
      <c r="BB488" s="356">
        <v>322457.75</v>
      </c>
      <c r="BC488" s="356">
        <v>0</v>
      </c>
      <c r="BD488" s="356">
        <v>300235.32</v>
      </c>
      <c r="BE488" s="356">
        <v>287096.14</v>
      </c>
      <c r="BF488" s="356">
        <v>300591.27</v>
      </c>
      <c r="BG488" s="356">
        <v>302109.43579999998</v>
      </c>
      <c r="BH488" s="356">
        <v>301645.05</v>
      </c>
      <c r="BI488" s="356">
        <v>258273.42</v>
      </c>
      <c r="BJ488" s="356">
        <v>253397.23</v>
      </c>
      <c r="BK488" s="356">
        <v>0</v>
      </c>
      <c r="BL488" s="356">
        <v>0</v>
      </c>
      <c r="BM488" s="356">
        <v>0</v>
      </c>
      <c r="BN488" s="356">
        <v>0</v>
      </c>
      <c r="BO488" s="356">
        <v>0</v>
      </c>
      <c r="BP488" s="356">
        <v>0</v>
      </c>
      <c r="BQ488" s="356">
        <v>0</v>
      </c>
      <c r="BR488" s="356">
        <v>0</v>
      </c>
      <c r="BS488" s="115" t="s">
        <v>4057</v>
      </c>
      <c r="BT488" s="115"/>
    </row>
    <row r="489" spans="1:72" ht="15.75" customHeight="1">
      <c r="A489" s="127" t="s">
        <v>30</v>
      </c>
      <c r="B489" s="108" t="s">
        <v>5493</v>
      </c>
      <c r="C489" s="127" t="s">
        <v>5494</v>
      </c>
      <c r="D489" s="309">
        <v>4484307</v>
      </c>
      <c r="E489" s="309" t="s">
        <v>159</v>
      </c>
      <c r="F489" s="309" t="s">
        <v>32</v>
      </c>
      <c r="G489" s="309" t="s">
        <v>5495</v>
      </c>
      <c r="H489" s="309" t="str">
        <f>IFERROR(VLOOKUP(G489,'Cadastro de assessores'!A:B,2,FALSE),"Não Cadastrado")</f>
        <v>18061</v>
      </c>
      <c r="I489" s="309"/>
      <c r="J489" s="26" t="s">
        <v>161</v>
      </c>
      <c r="K489" s="309" t="s">
        <v>4052</v>
      </c>
      <c r="L489" s="405">
        <v>44105</v>
      </c>
      <c r="M489" s="405">
        <v>44105</v>
      </c>
      <c r="N489" s="438">
        <v>44482</v>
      </c>
      <c r="O489" s="309" t="s">
        <v>4068</v>
      </c>
      <c r="P489" s="406">
        <v>2.5000000000000001E-2</v>
      </c>
      <c r="Q489" s="439" t="s">
        <v>5496</v>
      </c>
      <c r="R489" s="436"/>
      <c r="S489" s="309" t="str">
        <f t="shared" si="52"/>
        <v>Não Qualificado</v>
      </c>
      <c r="T489" s="309" t="s">
        <v>163</v>
      </c>
      <c r="U489" s="309" t="s">
        <v>5497</v>
      </c>
      <c r="V489" s="309" t="s">
        <v>42</v>
      </c>
      <c r="W489" s="437" t="s">
        <v>4056</v>
      </c>
      <c r="X489" s="437" t="s">
        <v>4056</v>
      </c>
      <c r="Y489" s="437" t="s">
        <v>4056</v>
      </c>
      <c r="Z489" s="437" t="s">
        <v>4056</v>
      </c>
      <c r="AA489" s="437" t="s">
        <v>4056</v>
      </c>
      <c r="AB489" s="437" t="s">
        <v>4056</v>
      </c>
      <c r="AC489" s="437" t="s">
        <v>4056</v>
      </c>
      <c r="AD489" s="437" t="s">
        <v>4056</v>
      </c>
      <c r="AE489" s="437" t="s">
        <v>4056</v>
      </c>
      <c r="AF489" s="437" t="s">
        <v>4056</v>
      </c>
      <c r="AG489" s="437" t="s">
        <v>4056</v>
      </c>
      <c r="AH489" s="437" t="s">
        <v>4056</v>
      </c>
      <c r="AI489" s="437" t="s">
        <v>5498</v>
      </c>
      <c r="AJ489" s="437" t="s">
        <v>5499</v>
      </c>
      <c r="AK489" s="356">
        <v>135611.64000000001</v>
      </c>
      <c r="AL489" s="356">
        <v>128615.77</v>
      </c>
      <c r="AM489" s="356">
        <v>119074.12</v>
      </c>
      <c r="AN489" s="356">
        <v>119259</v>
      </c>
      <c r="AO489" s="356">
        <v>112978.13</v>
      </c>
      <c r="AP489" s="356">
        <v>114082.27</v>
      </c>
      <c r="AQ489" s="356">
        <v>112790.36</v>
      </c>
      <c r="AR489" s="356">
        <v>119231.66</v>
      </c>
      <c r="AS489" s="356">
        <v>116471.35</v>
      </c>
      <c r="AT489" s="356">
        <v>124566.1</v>
      </c>
      <c r="AU489" s="356">
        <v>121666.79</v>
      </c>
      <c r="AV489" s="356">
        <v>94818.28</v>
      </c>
      <c r="AW489" s="356"/>
      <c r="AX489" s="356"/>
      <c r="AY489" s="356"/>
      <c r="AZ489" s="356"/>
      <c r="BA489" s="356">
        <v>0</v>
      </c>
      <c r="BB489" s="356">
        <v>0</v>
      </c>
      <c r="BC489" s="356">
        <v>106529.03</v>
      </c>
      <c r="BD489" s="356" t="s">
        <v>3167</v>
      </c>
      <c r="BE489" s="356" t="s">
        <v>3167</v>
      </c>
      <c r="BF489" s="356">
        <v>0</v>
      </c>
      <c r="BG489" s="356">
        <v>0</v>
      </c>
      <c r="BH489" s="356">
        <v>0</v>
      </c>
      <c r="BI489" s="356">
        <v>0</v>
      </c>
      <c r="BJ489" s="356">
        <v>0</v>
      </c>
      <c r="BK489" s="356">
        <v>0</v>
      </c>
      <c r="BL489" s="356">
        <v>0</v>
      </c>
      <c r="BM489" s="356">
        <v>0</v>
      </c>
      <c r="BN489" s="356">
        <v>0</v>
      </c>
      <c r="BO489" s="356">
        <v>0</v>
      </c>
      <c r="BP489" s="356">
        <v>0</v>
      </c>
      <c r="BQ489" s="356">
        <v>0</v>
      </c>
      <c r="BR489" s="356">
        <v>0</v>
      </c>
      <c r="BS489" s="115" t="s">
        <v>4057</v>
      </c>
      <c r="BT489" s="115"/>
    </row>
    <row r="490" spans="1:72" ht="15.75" customHeight="1">
      <c r="A490" s="127" t="s">
        <v>30</v>
      </c>
      <c r="B490" s="108" t="s">
        <v>3849</v>
      </c>
      <c r="C490" s="127" t="s">
        <v>5500</v>
      </c>
      <c r="D490" s="309">
        <v>4598320</v>
      </c>
      <c r="E490" s="310" t="s">
        <v>18</v>
      </c>
      <c r="F490" s="310" t="s">
        <v>32</v>
      </c>
      <c r="G490" s="310" t="s">
        <v>295</v>
      </c>
      <c r="H490" s="310" t="str">
        <f>IFERROR(VLOOKUP(G490,'Cadastro de assessores'!A:B,2,FALSE),"Não Cadastrado")</f>
        <v>18993</v>
      </c>
      <c r="I490" s="310"/>
      <c r="J490" s="26" t="s">
        <v>4046</v>
      </c>
      <c r="K490" s="310" t="s">
        <v>170</v>
      </c>
      <c r="L490" s="435">
        <v>44148</v>
      </c>
      <c r="M490" s="435">
        <v>44148</v>
      </c>
      <c r="N490" s="309"/>
      <c r="O490" s="309" t="s">
        <v>4068</v>
      </c>
      <c r="P490" s="406">
        <v>2.5000000000000001E-2</v>
      </c>
      <c r="Q490" s="439"/>
      <c r="R490" s="436"/>
      <c r="S490" s="309" t="str">
        <f t="shared" si="52"/>
        <v>Não Qualificado</v>
      </c>
      <c r="T490" s="309" t="s">
        <v>163</v>
      </c>
      <c r="U490" s="309" t="s">
        <v>4308</v>
      </c>
      <c r="V490" s="309" t="s">
        <v>970</v>
      </c>
      <c r="W490" s="437" t="s">
        <v>4056</v>
      </c>
      <c r="X490" s="437" t="s">
        <v>4056</v>
      </c>
      <c r="Y490" s="437" t="s">
        <v>4056</v>
      </c>
      <c r="Z490" s="437" t="s">
        <v>4056</v>
      </c>
      <c r="AA490" s="437" t="s">
        <v>4056</v>
      </c>
      <c r="AB490" s="437" t="s">
        <v>4056</v>
      </c>
      <c r="AC490" s="437" t="s">
        <v>4056</v>
      </c>
      <c r="AD490" s="437" t="s">
        <v>4056</v>
      </c>
      <c r="AE490" s="437" t="s">
        <v>4056</v>
      </c>
      <c r="AF490" s="437" t="s">
        <v>4056</v>
      </c>
      <c r="AG490" s="437" t="s">
        <v>4056</v>
      </c>
      <c r="AH490" s="437" t="s">
        <v>4056</v>
      </c>
      <c r="AI490" s="437" t="s">
        <v>4056</v>
      </c>
      <c r="AJ490" s="437" t="s">
        <v>5501</v>
      </c>
      <c r="AK490" s="356">
        <v>158925.18</v>
      </c>
      <c r="AL490" s="356">
        <v>150451.62</v>
      </c>
      <c r="AM490" s="356">
        <v>141384.10999999999</v>
      </c>
      <c r="AN490" s="356">
        <v>141866.38</v>
      </c>
      <c r="AO490" s="356">
        <v>149925.93</v>
      </c>
      <c r="AP490" s="356">
        <v>151766.16</v>
      </c>
      <c r="AQ490" s="356">
        <v>150179.67000000001</v>
      </c>
      <c r="AR490" s="356">
        <v>158565.70000000001</v>
      </c>
      <c r="AS490" s="356">
        <v>154956.32999999999</v>
      </c>
      <c r="AT490" s="356">
        <v>146878.71</v>
      </c>
      <c r="AU490" s="356">
        <v>143834.46</v>
      </c>
      <c r="AV490" s="356">
        <v>135366.35999999999</v>
      </c>
      <c r="AW490" s="356">
        <v>125645.36</v>
      </c>
      <c r="AX490" s="356">
        <v>124413.12</v>
      </c>
      <c r="AY490" s="356">
        <v>126690.76</v>
      </c>
      <c r="AZ490" s="356">
        <v>134758.57</v>
      </c>
      <c r="BA490" s="356">
        <v>136165.38</v>
      </c>
      <c r="BB490" s="356">
        <v>145750.03</v>
      </c>
      <c r="BC490" s="356">
        <v>503823.84</v>
      </c>
      <c r="BD490" s="356">
        <v>136352.04</v>
      </c>
      <c r="BE490" s="356">
        <v>130307.85</v>
      </c>
      <c r="BF490" s="356">
        <v>136847.85</v>
      </c>
      <c r="BG490" s="356">
        <v>138374.37</v>
      </c>
      <c r="BH490" s="356">
        <v>136274.35</v>
      </c>
      <c r="BI490" s="356">
        <v>148991.91</v>
      </c>
      <c r="BJ490" s="356">
        <v>145017.42000000001</v>
      </c>
      <c r="BK490" s="356">
        <v>144322.37</v>
      </c>
      <c r="BL490" s="356">
        <v>147490.79</v>
      </c>
      <c r="BM490" s="356">
        <v>141118.15</v>
      </c>
      <c r="BN490" s="356">
        <v>139544.71</v>
      </c>
      <c r="BO490" s="356">
        <v>38733.03</v>
      </c>
      <c r="BP490" s="356">
        <v>0</v>
      </c>
      <c r="BQ490" s="356">
        <v>0</v>
      </c>
      <c r="BR490" s="356">
        <v>0</v>
      </c>
      <c r="BS490" s="115">
        <v>0</v>
      </c>
      <c r="BT490" s="115"/>
    </row>
    <row r="491" spans="1:72" ht="15.75" customHeight="1">
      <c r="A491" s="127" t="s">
        <v>30</v>
      </c>
      <c r="B491" s="108" t="s">
        <v>5502</v>
      </c>
      <c r="C491" s="127" t="s">
        <v>5503</v>
      </c>
      <c r="D491" s="309">
        <v>3412436</v>
      </c>
      <c r="E491" s="310" t="s">
        <v>3158</v>
      </c>
      <c r="F491" s="310" t="s">
        <v>32</v>
      </c>
      <c r="G491" s="310" t="s">
        <v>3158</v>
      </c>
      <c r="H491" s="310" t="str">
        <f>IFERROR(VLOOKUP(G491,'Cadastro de assessores'!A:B,2,FALSE),"Não Cadastrado")</f>
        <v>18986</v>
      </c>
      <c r="I491" s="310"/>
      <c r="J491" s="26" t="s">
        <v>4046</v>
      </c>
      <c r="K491" s="458" t="s">
        <v>179</v>
      </c>
      <c r="L491" s="434">
        <v>44067</v>
      </c>
      <c r="M491" s="434">
        <v>44075</v>
      </c>
      <c r="N491" s="309"/>
      <c r="O491" s="309" t="s">
        <v>4053</v>
      </c>
      <c r="P491" s="406">
        <v>1.4999999999999999E-2</v>
      </c>
      <c r="Q491" s="439"/>
      <c r="R491" s="436"/>
      <c r="S491" s="309" t="str">
        <f t="shared" si="52"/>
        <v/>
      </c>
      <c r="T491" s="309" t="s">
        <v>163</v>
      </c>
      <c r="U491" s="309" t="s">
        <v>4188</v>
      </c>
      <c r="V491" s="309" t="s">
        <v>32</v>
      </c>
      <c r="W491" s="437" t="s">
        <v>4056</v>
      </c>
      <c r="X491" s="437" t="s">
        <v>4056</v>
      </c>
      <c r="Y491" s="437" t="s">
        <v>4056</v>
      </c>
      <c r="Z491" s="437" t="s">
        <v>4056</v>
      </c>
      <c r="AA491" s="437" t="s">
        <v>4056</v>
      </c>
      <c r="AB491" s="437" t="s">
        <v>4056</v>
      </c>
      <c r="AC491" s="437" t="s">
        <v>4056</v>
      </c>
      <c r="AD491" s="437" t="s">
        <v>4056</v>
      </c>
      <c r="AE491" s="437" t="s">
        <v>4056</v>
      </c>
      <c r="AF491" s="437" t="s">
        <v>4056</v>
      </c>
      <c r="AG491" s="437" t="s">
        <v>5504</v>
      </c>
      <c r="AH491" s="437" t="s">
        <v>5505</v>
      </c>
      <c r="AI491" s="437" t="s">
        <v>5506</v>
      </c>
      <c r="AJ491" s="437" t="s">
        <v>5507</v>
      </c>
      <c r="AK491" s="356">
        <v>54318.27</v>
      </c>
      <c r="AL491" s="356">
        <v>52758.77</v>
      </c>
      <c r="AM491" s="356">
        <v>50844.88</v>
      </c>
      <c r="AN491" s="356">
        <v>51089.25</v>
      </c>
      <c r="AO491" s="356">
        <v>172.29</v>
      </c>
      <c r="AP491" s="356">
        <v>172.01</v>
      </c>
      <c r="AQ491" s="356">
        <v>171.97</v>
      </c>
      <c r="AR491" s="356">
        <v>171.76</v>
      </c>
      <c r="AS491" s="356">
        <v>166.59</v>
      </c>
      <c r="AT491" s="356">
        <v>166.37</v>
      </c>
      <c r="AU491" s="356">
        <v>166.15</v>
      </c>
      <c r="AV491" s="356">
        <v>138.79</v>
      </c>
      <c r="AW491" s="356">
        <v>165.74</v>
      </c>
      <c r="AX491" s="356">
        <v>165.54</v>
      </c>
      <c r="AY491" s="356"/>
      <c r="AZ491" s="356"/>
      <c r="BA491" s="356">
        <v>0</v>
      </c>
      <c r="BB491" s="356">
        <v>0</v>
      </c>
      <c r="BC491" s="356">
        <v>0</v>
      </c>
      <c r="BD491" s="356">
        <v>3.02</v>
      </c>
      <c r="BE491" s="356">
        <v>3.02</v>
      </c>
      <c r="BF491" s="356">
        <v>3.02</v>
      </c>
      <c r="BG491" s="356">
        <v>3.02</v>
      </c>
      <c r="BH491" s="356">
        <v>3.02</v>
      </c>
      <c r="BI491" s="356">
        <v>3.02</v>
      </c>
      <c r="BJ491" s="356">
        <v>3.02</v>
      </c>
      <c r="BK491" s="356">
        <v>3.02</v>
      </c>
      <c r="BL491" s="356">
        <v>3.02</v>
      </c>
      <c r="BM491" s="356">
        <v>3.02</v>
      </c>
      <c r="BN491" s="356">
        <v>3.02</v>
      </c>
      <c r="BO491" s="356">
        <v>3.02</v>
      </c>
      <c r="BP491" s="356">
        <v>3.02</v>
      </c>
      <c r="BQ491" s="356">
        <v>3.02</v>
      </c>
      <c r="BR491" s="356">
        <v>3.02</v>
      </c>
      <c r="BS491" s="115">
        <v>0</v>
      </c>
      <c r="BT491" s="115"/>
    </row>
    <row r="492" spans="1:72" ht="15.75" customHeight="1">
      <c r="A492" s="127" t="s">
        <v>30</v>
      </c>
      <c r="B492" s="108" t="s">
        <v>2816</v>
      </c>
      <c r="C492" s="460" t="s">
        <v>5508</v>
      </c>
      <c r="D492" s="316">
        <v>5681841</v>
      </c>
      <c r="E492" s="310" t="s">
        <v>18</v>
      </c>
      <c r="F492" s="310" t="s">
        <v>42</v>
      </c>
      <c r="G492" s="310" t="s">
        <v>52</v>
      </c>
      <c r="H492" s="310" t="str">
        <f>IFERROR(VLOOKUP(G492,'Cadastro de assessores'!A:B,2,FALSE),"Não Cadastrado")</f>
        <v>18890</v>
      </c>
      <c r="I492" s="310"/>
      <c r="J492" s="26" t="s">
        <v>4046</v>
      </c>
      <c r="K492" s="310" t="s">
        <v>170</v>
      </c>
      <c r="L492" s="434">
        <v>44469</v>
      </c>
      <c r="M492" s="434">
        <v>44469</v>
      </c>
      <c r="N492" s="309"/>
      <c r="O492" s="309" t="s">
        <v>4064</v>
      </c>
      <c r="P492" s="406">
        <v>1.2E-2</v>
      </c>
      <c r="Q492" s="176" t="s">
        <v>4167</v>
      </c>
      <c r="R492" s="436"/>
      <c r="S492" s="309" t="str">
        <f t="shared" si="52"/>
        <v>Não Qualificado</v>
      </c>
      <c r="T492" s="309" t="s">
        <v>163</v>
      </c>
      <c r="U492" s="316" t="s">
        <v>4226</v>
      </c>
      <c r="V492" s="316" t="s">
        <v>42</v>
      </c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56"/>
      <c r="AK492" s="356"/>
      <c r="AL492" s="356"/>
      <c r="AM492" s="356"/>
      <c r="AN492" s="356"/>
      <c r="AO492" s="356"/>
      <c r="AP492" s="367"/>
      <c r="AQ492" s="357"/>
      <c r="AR492" s="367"/>
      <c r="AS492" s="356"/>
      <c r="AT492" s="356"/>
      <c r="AU492" s="356"/>
      <c r="AV492" s="356">
        <v>200288.86</v>
      </c>
      <c r="AW492" s="356">
        <v>296872.36</v>
      </c>
      <c r="AX492" s="356">
        <v>298213.11</v>
      </c>
      <c r="AY492" s="356">
        <v>301145.53999999998</v>
      </c>
      <c r="AZ492" s="356">
        <v>306121.34999999998</v>
      </c>
      <c r="BA492" s="356">
        <v>308647.51</v>
      </c>
      <c r="BB492" s="356">
        <v>315264.2</v>
      </c>
      <c r="BC492" s="356">
        <v>32385.24</v>
      </c>
      <c r="BD492" s="356">
        <v>266238.40999999997</v>
      </c>
      <c r="BE492" s="356">
        <v>266365.2</v>
      </c>
      <c r="BF492" s="356">
        <v>419720.11</v>
      </c>
      <c r="BG492" s="356">
        <v>422348.3553</v>
      </c>
      <c r="BH492" s="356">
        <v>424891.44</v>
      </c>
      <c r="BI492" s="356">
        <v>380731.19</v>
      </c>
      <c r="BJ492" s="356">
        <v>281442.84999999998</v>
      </c>
      <c r="BK492" s="356">
        <v>248308.32</v>
      </c>
      <c r="BL492" s="356">
        <v>133938.04999999999</v>
      </c>
      <c r="BM492" s="356">
        <v>8006.89</v>
      </c>
      <c r="BN492" s="356">
        <v>5.7</v>
      </c>
      <c r="BO492" s="356">
        <v>5.7</v>
      </c>
      <c r="BP492" s="356">
        <v>5.7</v>
      </c>
      <c r="BQ492" s="356">
        <v>5.7</v>
      </c>
      <c r="BR492" s="356">
        <v>5.7</v>
      </c>
      <c r="BS492" s="115">
        <v>0</v>
      </c>
      <c r="BT492" s="115"/>
    </row>
    <row r="493" spans="1:72" ht="15.75" customHeight="1">
      <c r="A493" s="127" t="s">
        <v>30</v>
      </c>
      <c r="B493" s="108" t="s">
        <v>5509</v>
      </c>
      <c r="C493" s="408" t="s">
        <v>5510</v>
      </c>
      <c r="D493" s="309">
        <v>5146477</v>
      </c>
      <c r="E493" s="309" t="s">
        <v>3158</v>
      </c>
      <c r="F493" s="309" t="s">
        <v>32</v>
      </c>
      <c r="G493" s="309" t="s">
        <v>3158</v>
      </c>
      <c r="H493" s="309" t="str">
        <f>IFERROR(VLOOKUP(G493,'Cadastro de assessores'!A:B,2,FALSE),"Não Cadastrado")</f>
        <v>18986</v>
      </c>
      <c r="I493" s="309"/>
      <c r="J493" s="26" t="s">
        <v>161</v>
      </c>
      <c r="K493" s="309" t="s">
        <v>4052</v>
      </c>
      <c r="L493" s="405">
        <v>44355</v>
      </c>
      <c r="M493" s="405">
        <v>44355</v>
      </c>
      <c r="N493" s="405">
        <v>44776</v>
      </c>
      <c r="O493" s="309" t="s">
        <v>4064</v>
      </c>
      <c r="P493" s="406">
        <v>1.2E-2</v>
      </c>
      <c r="Q493" s="176" t="s">
        <v>5511</v>
      </c>
      <c r="R493" s="436"/>
      <c r="S493" s="309" t="str">
        <f t="shared" si="52"/>
        <v/>
      </c>
      <c r="T493" s="309" t="s">
        <v>163</v>
      </c>
      <c r="U493" s="316" t="s">
        <v>5512</v>
      </c>
      <c r="V493" s="316" t="s">
        <v>230</v>
      </c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  <c r="AG493" s="367"/>
      <c r="AH493" s="367"/>
      <c r="AI493" s="367"/>
      <c r="AJ493" s="367"/>
      <c r="AK493" s="356"/>
      <c r="AL493" s="356"/>
      <c r="AM493" s="356"/>
      <c r="AN493" s="356"/>
      <c r="AO493" s="356"/>
      <c r="AP493" s="356"/>
      <c r="AQ493" s="367"/>
      <c r="AR493" s="357"/>
      <c r="AS493" s="356">
        <v>109428.08</v>
      </c>
      <c r="AT493" s="356">
        <v>108750.41</v>
      </c>
      <c r="AU493" s="356">
        <v>108656.85</v>
      </c>
      <c r="AV493" s="356">
        <v>71682.320000000007</v>
      </c>
      <c r="AW493" s="356">
        <v>70498.31</v>
      </c>
      <c r="AX493" s="356">
        <v>74390.31</v>
      </c>
      <c r="AY493" s="356">
        <v>75034.44</v>
      </c>
      <c r="AZ493" s="356">
        <v>76353.009999999995</v>
      </c>
      <c r="BA493" s="356">
        <v>77022.720000000001</v>
      </c>
      <c r="BB493" s="356">
        <v>78726.23</v>
      </c>
      <c r="BC493" s="356">
        <v>0</v>
      </c>
      <c r="BD493" s="356">
        <v>104540.39</v>
      </c>
      <c r="BE493" s="356">
        <v>125020.57</v>
      </c>
      <c r="BF493" s="356">
        <v>92785.44</v>
      </c>
      <c r="BG493" s="356">
        <v>80755.026700000002</v>
      </c>
      <c r="BH493" s="356">
        <v>19821.16</v>
      </c>
      <c r="BI493" s="356">
        <v>21230.97</v>
      </c>
      <c r="BJ493" s="356">
        <v>20769.330000000002</v>
      </c>
      <c r="BK493" s="356">
        <v>20958.23</v>
      </c>
      <c r="BL493" s="356">
        <v>21265.64</v>
      </c>
      <c r="BM493" s="356">
        <v>21451.03</v>
      </c>
      <c r="BN493" s="356">
        <v>21694.63</v>
      </c>
      <c r="BO493" s="356">
        <v>21906.47</v>
      </c>
      <c r="BP493" s="356">
        <v>22007.46</v>
      </c>
      <c r="BQ493" s="356">
        <v>22178.43</v>
      </c>
      <c r="BR493" s="356">
        <v>22434.35</v>
      </c>
      <c r="BS493" s="115">
        <v>23752.55</v>
      </c>
      <c r="BT493" s="115"/>
    </row>
    <row r="494" spans="1:72" ht="15.75" customHeight="1">
      <c r="A494" s="127" t="s">
        <v>30</v>
      </c>
      <c r="B494" s="108" t="s">
        <v>5513</v>
      </c>
      <c r="C494" s="460" t="s">
        <v>5514</v>
      </c>
      <c r="D494" s="316">
        <v>5620188</v>
      </c>
      <c r="E494" s="310" t="s">
        <v>18</v>
      </c>
      <c r="F494" s="310" t="s">
        <v>42</v>
      </c>
      <c r="G494" s="316" t="s">
        <v>5515</v>
      </c>
      <c r="H494" s="316" t="str">
        <f>IFERROR(VLOOKUP(G494,'Cadastro de assessores'!A:B,2,FALSE),"Não Cadastrado")</f>
        <v>18530</v>
      </c>
      <c r="I494" s="316"/>
      <c r="J494" s="26" t="s">
        <v>4046</v>
      </c>
      <c r="K494" s="458" t="s">
        <v>179</v>
      </c>
      <c r="L494" s="434">
        <v>44355</v>
      </c>
      <c r="M494" s="434">
        <v>44356</v>
      </c>
      <c r="N494" s="309"/>
      <c r="O494" s="309" t="s">
        <v>4068</v>
      </c>
      <c r="P494" s="406">
        <v>2.5000000000000001E-2</v>
      </c>
      <c r="Q494" s="176"/>
      <c r="R494" s="436"/>
      <c r="S494" s="309" t="str">
        <f t="shared" si="52"/>
        <v/>
      </c>
      <c r="T494" s="309" t="s">
        <v>163</v>
      </c>
      <c r="U494" s="309" t="s">
        <v>4070</v>
      </c>
      <c r="V494" s="309" t="s">
        <v>32</v>
      </c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  <c r="AG494" s="367"/>
      <c r="AH494" s="367"/>
      <c r="AI494" s="367"/>
      <c r="AJ494" s="367"/>
      <c r="AK494" s="356"/>
      <c r="AL494" s="356"/>
      <c r="AM494" s="356"/>
      <c r="AN494" s="356"/>
      <c r="AO494" s="356"/>
      <c r="AP494" s="356"/>
      <c r="AQ494" s="356"/>
      <c r="AR494" s="367"/>
      <c r="AS494" s="356">
        <v>320935.59000000003</v>
      </c>
      <c r="AT494" s="356">
        <v>303669.71000000002</v>
      </c>
      <c r="AU494" s="356">
        <v>295583.99</v>
      </c>
      <c r="AV494" s="356">
        <v>278316.08</v>
      </c>
      <c r="AW494" s="356">
        <v>133.12</v>
      </c>
      <c r="AX494" s="356">
        <v>132.91999999999999</v>
      </c>
      <c r="AY494" s="356">
        <v>132.69</v>
      </c>
      <c r="AZ494" s="356">
        <v>132.47999999999999</v>
      </c>
      <c r="BA494" s="356">
        <v>132.29</v>
      </c>
      <c r="BB494" s="356">
        <v>132.07</v>
      </c>
      <c r="BC494" s="356">
        <v>0</v>
      </c>
      <c r="BD494" s="356">
        <v>406.21</v>
      </c>
      <c r="BE494" s="356">
        <v>406.21</v>
      </c>
      <c r="BF494" s="356">
        <v>406.21</v>
      </c>
      <c r="BG494" s="356">
        <v>406.21</v>
      </c>
      <c r="BH494" s="356">
        <v>406.21</v>
      </c>
      <c r="BI494" s="356">
        <v>406.21</v>
      </c>
      <c r="BJ494" s="356">
        <v>406.21</v>
      </c>
      <c r="BK494" s="356">
        <v>406.21</v>
      </c>
      <c r="BL494" s="356">
        <v>406.21</v>
      </c>
      <c r="BM494" s="356">
        <v>406.21</v>
      </c>
      <c r="BN494" s="356">
        <v>406.21</v>
      </c>
      <c r="BO494" s="356">
        <v>406.21</v>
      </c>
      <c r="BP494" s="356">
        <v>406.21</v>
      </c>
      <c r="BQ494" s="356">
        <v>406.21</v>
      </c>
      <c r="BR494" s="356">
        <v>406.21</v>
      </c>
      <c r="BS494" s="115">
        <v>0</v>
      </c>
      <c r="BT494" s="115"/>
    </row>
    <row r="495" spans="1:72" ht="15.75" customHeight="1">
      <c r="A495" s="127" t="s">
        <v>30</v>
      </c>
      <c r="B495" s="108" t="s">
        <v>5516</v>
      </c>
      <c r="C495" s="127" t="s">
        <v>5517</v>
      </c>
      <c r="D495" s="501">
        <v>7738705</v>
      </c>
      <c r="E495" s="310" t="s">
        <v>18</v>
      </c>
      <c r="F495" s="310" t="s">
        <v>42</v>
      </c>
      <c r="G495" s="310" t="s">
        <v>308</v>
      </c>
      <c r="H495" s="316" t="str">
        <f>IFERROR(VLOOKUP(G495,'Cadastro de assessores'!A:B,2,FALSE),"Não Cadastrado")</f>
        <v>17831</v>
      </c>
      <c r="I495" s="316"/>
      <c r="J495" s="26" t="s">
        <v>4046</v>
      </c>
      <c r="K495" s="310" t="s">
        <v>170</v>
      </c>
      <c r="L495" s="434">
        <v>44585</v>
      </c>
      <c r="M495" s="434">
        <v>44589</v>
      </c>
      <c r="N495" s="309"/>
      <c r="O495" s="309" t="s">
        <v>4061</v>
      </c>
      <c r="P495" s="406">
        <v>7.0000000000000001E-3</v>
      </c>
      <c r="Q495" s="439"/>
      <c r="R495" s="436"/>
      <c r="S495" s="309" t="str">
        <f t="shared" si="52"/>
        <v>Não Qualificado</v>
      </c>
      <c r="T495" s="309" t="s">
        <v>163</v>
      </c>
      <c r="U495" s="309" t="s">
        <v>4100</v>
      </c>
      <c r="V495" s="309" t="s">
        <v>42</v>
      </c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356"/>
      <c r="AL495" s="356"/>
      <c r="AM495" s="356"/>
      <c r="AN495" s="356"/>
      <c r="AO495" s="356"/>
      <c r="AP495" s="356"/>
      <c r="AQ495" s="356"/>
      <c r="AR495" s="356"/>
      <c r="AS495" s="356"/>
      <c r="AT495" s="356"/>
      <c r="AU495" s="356"/>
      <c r="AV495" s="356"/>
      <c r="AW495" s="356"/>
      <c r="AX495" s="356"/>
      <c r="AY495" s="356"/>
      <c r="AZ495" s="356"/>
      <c r="BA495" s="356"/>
      <c r="BB495" s="356"/>
      <c r="BC495" s="356">
        <v>92965.24</v>
      </c>
      <c r="BD495" s="356">
        <v>545169.46</v>
      </c>
      <c r="BE495" s="356">
        <v>549869.79</v>
      </c>
      <c r="BF495" s="356">
        <v>551256.57999999996</v>
      </c>
      <c r="BG495" s="356">
        <v>556899.10479999997</v>
      </c>
      <c r="BH495" s="356">
        <v>560246.84</v>
      </c>
      <c r="BI495" s="356">
        <v>564587.98</v>
      </c>
      <c r="BJ495" s="356">
        <v>565785.89</v>
      </c>
      <c r="BK495" s="356">
        <v>571306.01</v>
      </c>
      <c r="BL495" s="356">
        <v>730716.62</v>
      </c>
      <c r="BM495" s="356">
        <v>585409.24</v>
      </c>
      <c r="BN495" s="356">
        <v>515386.43</v>
      </c>
      <c r="BO495" s="356">
        <v>42.9</v>
      </c>
      <c r="BP495" s="356">
        <v>43.43</v>
      </c>
      <c r="BQ495" s="356">
        <v>43.7</v>
      </c>
      <c r="BR495" s="356">
        <v>44.26</v>
      </c>
      <c r="BS495" s="115">
        <v>0</v>
      </c>
      <c r="BT495" s="115"/>
    </row>
    <row r="496" spans="1:72" ht="15.75" customHeight="1">
      <c r="A496" s="127" t="s">
        <v>30</v>
      </c>
      <c r="B496" s="108" t="s">
        <v>2829</v>
      </c>
      <c r="C496" s="127" t="s">
        <v>2827</v>
      </c>
      <c r="D496" s="309">
        <v>4634231</v>
      </c>
      <c r="E496" s="310" t="s">
        <v>159</v>
      </c>
      <c r="F496" s="310" t="s">
        <v>32</v>
      </c>
      <c r="G496" s="310" t="s">
        <v>4106</v>
      </c>
      <c r="H496" s="310" t="str">
        <f>IFERROR(VLOOKUP(G496,'Cadastro de assessores'!A:B,2,FALSE),"Não Cadastrado")</f>
        <v>12624</v>
      </c>
      <c r="I496" s="310"/>
      <c r="J496" s="26" t="s">
        <v>4046</v>
      </c>
      <c r="K496" s="310" t="s">
        <v>170</v>
      </c>
      <c r="L496" s="434">
        <v>44166</v>
      </c>
      <c r="M496" s="434">
        <v>44173</v>
      </c>
      <c r="N496" s="309"/>
      <c r="O496" s="309" t="s">
        <v>4061</v>
      </c>
      <c r="P496" s="406">
        <v>7.0000000000000001E-3</v>
      </c>
      <c r="Q496" s="502" t="s">
        <v>5518</v>
      </c>
      <c r="R496" s="436"/>
      <c r="S496" s="309" t="str">
        <f t="shared" si="52"/>
        <v>Não Qualificado</v>
      </c>
      <c r="T496" s="309" t="s">
        <v>163</v>
      </c>
      <c r="U496" s="309" t="s">
        <v>4070</v>
      </c>
      <c r="V496" s="309" t="s">
        <v>32</v>
      </c>
      <c r="W496" s="437" t="s">
        <v>4056</v>
      </c>
      <c r="X496" s="437" t="s">
        <v>4056</v>
      </c>
      <c r="Y496" s="437" t="s">
        <v>4056</v>
      </c>
      <c r="Z496" s="437" t="s">
        <v>4056</v>
      </c>
      <c r="AA496" s="437" t="s">
        <v>4056</v>
      </c>
      <c r="AB496" s="437" t="s">
        <v>4056</v>
      </c>
      <c r="AC496" s="437" t="s">
        <v>4056</v>
      </c>
      <c r="AD496" s="437" t="s">
        <v>4056</v>
      </c>
      <c r="AE496" s="437" t="s">
        <v>4056</v>
      </c>
      <c r="AF496" s="437" t="s">
        <v>4056</v>
      </c>
      <c r="AG496" s="437" t="s">
        <v>4056</v>
      </c>
      <c r="AH496" s="437" t="s">
        <v>4056</v>
      </c>
      <c r="AI496" s="437" t="s">
        <v>4056</v>
      </c>
      <c r="AJ496" s="437" t="s">
        <v>4056</v>
      </c>
      <c r="AK496" s="356">
        <v>374479.58</v>
      </c>
      <c r="AL496" s="356">
        <v>368492.93</v>
      </c>
      <c r="AM496" s="356">
        <v>357126.43</v>
      </c>
      <c r="AN496" s="356">
        <v>356792.57</v>
      </c>
      <c r="AO496" s="356">
        <v>367286.21</v>
      </c>
      <c r="AP496" s="356">
        <v>368973.82</v>
      </c>
      <c r="AQ496" s="356">
        <v>367283.66</v>
      </c>
      <c r="AR496" s="356">
        <v>404527.96</v>
      </c>
      <c r="AS496" s="356">
        <v>426152.36</v>
      </c>
      <c r="AT496" s="356">
        <v>436834.57</v>
      </c>
      <c r="AU496" s="356">
        <v>434307.12</v>
      </c>
      <c r="AV496" s="356">
        <v>425660.38</v>
      </c>
      <c r="AW496" s="356">
        <v>410732.68</v>
      </c>
      <c r="AX496" s="356">
        <v>411211.15</v>
      </c>
      <c r="AY496" s="356">
        <v>417430.97</v>
      </c>
      <c r="AZ496" s="356">
        <v>424720.76</v>
      </c>
      <c r="BA496" s="356">
        <v>429437.82</v>
      </c>
      <c r="BB496" s="356">
        <v>440640.17</v>
      </c>
      <c r="BC496" s="356">
        <v>49352.11</v>
      </c>
      <c r="BD496" s="356">
        <v>442424.47</v>
      </c>
      <c r="BE496" s="356">
        <v>443481.14</v>
      </c>
      <c r="BF496" s="356">
        <v>446934.42</v>
      </c>
      <c r="BG496" s="356">
        <v>449042.48300000001</v>
      </c>
      <c r="BH496" s="356">
        <v>451286.37</v>
      </c>
      <c r="BI496" s="356">
        <v>454381.38</v>
      </c>
      <c r="BJ496" s="356">
        <v>507340.35</v>
      </c>
      <c r="BK496" s="356">
        <v>551419.18000000005</v>
      </c>
      <c r="BL496" s="356">
        <v>834.49</v>
      </c>
      <c r="BM496" s="356">
        <v>381.59</v>
      </c>
      <c r="BN496" s="356">
        <v>0</v>
      </c>
      <c r="BO496" s="356">
        <v>0</v>
      </c>
      <c r="BP496" s="356">
        <v>0</v>
      </c>
      <c r="BQ496" s="356">
        <v>0</v>
      </c>
      <c r="BR496" s="356">
        <v>0</v>
      </c>
      <c r="BS496" s="115" t="s">
        <v>4057</v>
      </c>
      <c r="BT496" s="115"/>
    </row>
    <row r="497" spans="1:72" ht="15.75" customHeight="1">
      <c r="A497" s="127" t="s">
        <v>30</v>
      </c>
      <c r="B497" s="108" t="s">
        <v>5519</v>
      </c>
      <c r="C497" s="408" t="s">
        <v>5520</v>
      </c>
      <c r="D497" s="316">
        <v>4304013</v>
      </c>
      <c r="E497" s="310" t="s">
        <v>18</v>
      </c>
      <c r="F497" s="310" t="s">
        <v>42</v>
      </c>
      <c r="G497" s="310" t="s">
        <v>48</v>
      </c>
      <c r="H497" s="310" t="str">
        <f>IFERROR(VLOOKUP(G497,'Cadastro de assessores'!A:B,2,FALSE),"Não Cadastrado")</f>
        <v>18009</v>
      </c>
      <c r="I497" s="310"/>
      <c r="J497" s="26" t="s">
        <v>4046</v>
      </c>
      <c r="K497" s="458" t="s">
        <v>170</v>
      </c>
      <c r="L497" s="434">
        <v>44292</v>
      </c>
      <c r="M497" s="434">
        <v>44291</v>
      </c>
      <c r="N497" s="309"/>
      <c r="O497" s="309" t="s">
        <v>4068</v>
      </c>
      <c r="P497" s="406">
        <v>2.5000000000000001E-2</v>
      </c>
      <c r="Q497" s="176"/>
      <c r="R497" s="436"/>
      <c r="S497" s="309" t="str">
        <f t="shared" si="52"/>
        <v/>
      </c>
      <c r="T497" s="309" t="s">
        <v>163</v>
      </c>
      <c r="U497" s="316" t="s">
        <v>4142</v>
      </c>
      <c r="V497" s="309" t="s">
        <v>4143</v>
      </c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  <c r="AG497" s="367"/>
      <c r="AH497" s="367"/>
      <c r="AI497" s="367"/>
      <c r="AJ497" s="367"/>
      <c r="AK497" s="356"/>
      <c r="AL497" s="356"/>
      <c r="AM497" s="356"/>
      <c r="AN497" s="356"/>
      <c r="AO497" s="356"/>
      <c r="AP497" s="356">
        <v>281544.63</v>
      </c>
      <c r="AQ497" s="356">
        <v>278530.58</v>
      </c>
      <c r="AR497" s="356">
        <v>90303.360000000001</v>
      </c>
      <c r="AS497" s="356">
        <v>88247.12</v>
      </c>
      <c r="AT497" s="356">
        <v>83704.06</v>
      </c>
      <c r="AU497" s="356">
        <v>4867.33</v>
      </c>
      <c r="AV497" s="356">
        <v>3746.51</v>
      </c>
      <c r="AW497" s="356">
        <v>4875.2700000000004</v>
      </c>
      <c r="AX497" s="356">
        <v>4870.91</v>
      </c>
      <c r="AY497" s="356">
        <v>3800.12</v>
      </c>
      <c r="AZ497" s="356">
        <v>3792.14</v>
      </c>
      <c r="BA497" s="356">
        <v>3784.92</v>
      </c>
      <c r="BB497" s="356">
        <v>3801.52</v>
      </c>
      <c r="BC497" s="356">
        <v>0</v>
      </c>
      <c r="BD497" s="356">
        <v>3902.52</v>
      </c>
      <c r="BE497" s="356">
        <v>3941.98</v>
      </c>
      <c r="BF497" s="356">
        <v>3981.97</v>
      </c>
      <c r="BG497" s="356">
        <v>4027.82</v>
      </c>
      <c r="BH497" s="356">
        <v>4066.2</v>
      </c>
      <c r="BI497" s="356">
        <v>4122.55</v>
      </c>
      <c r="BJ497" s="356">
        <v>4146.3999999999996</v>
      </c>
      <c r="BK497" s="356">
        <v>4181.83</v>
      </c>
      <c r="BL497" s="356">
        <v>4242.79</v>
      </c>
      <c r="BM497" s="356">
        <v>4288.2299999999996</v>
      </c>
      <c r="BN497" s="356">
        <v>4331.3100000000004</v>
      </c>
      <c r="BO497" s="356">
        <v>4372.4799999999996</v>
      </c>
      <c r="BP497" s="356">
        <v>4420.75</v>
      </c>
      <c r="BQ497" s="356">
        <v>4470.8500000000004</v>
      </c>
      <c r="BR497" s="356">
        <v>4513.1099999999997</v>
      </c>
      <c r="BS497" s="115">
        <v>5099.78</v>
      </c>
      <c r="BT497" s="115"/>
    </row>
    <row r="498" spans="1:72" ht="15.75" customHeight="1">
      <c r="A498" s="127" t="s">
        <v>30</v>
      </c>
      <c r="B498" s="108" t="s">
        <v>2842</v>
      </c>
      <c r="C498" s="127" t="s">
        <v>2839</v>
      </c>
      <c r="D498" s="309">
        <v>4695301</v>
      </c>
      <c r="E498" s="310" t="s">
        <v>159</v>
      </c>
      <c r="F498" s="310" t="s">
        <v>32</v>
      </c>
      <c r="G498" s="310" t="s">
        <v>4317</v>
      </c>
      <c r="H498" s="310" t="str">
        <f>IFERROR(VLOOKUP(G498,'Cadastro de assessores'!A:B,2,FALSE),"Não Cadastrado")</f>
        <v>19634</v>
      </c>
      <c r="I498" s="310"/>
      <c r="J498" s="26" t="s">
        <v>4046</v>
      </c>
      <c r="K498" s="310" t="s">
        <v>170</v>
      </c>
      <c r="L498" s="434">
        <v>44217</v>
      </c>
      <c r="M498" s="434">
        <v>44218</v>
      </c>
      <c r="N498" s="309"/>
      <c r="O498" s="309" t="s">
        <v>4047</v>
      </c>
      <c r="P498" s="406">
        <v>0.02</v>
      </c>
      <c r="Q498" s="439"/>
      <c r="R498" s="436"/>
      <c r="S498" s="309" t="str">
        <f t="shared" si="52"/>
        <v/>
      </c>
      <c r="T498" s="309" t="s">
        <v>163</v>
      </c>
      <c r="U498" s="309" t="s">
        <v>4919</v>
      </c>
      <c r="V498" s="309" t="s">
        <v>32</v>
      </c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356" t="s">
        <v>3378</v>
      </c>
      <c r="AL498" s="356">
        <v>259477.81</v>
      </c>
      <c r="AM498" s="356">
        <v>249284.55</v>
      </c>
      <c r="AN498" s="356">
        <v>249872.18</v>
      </c>
      <c r="AO498" s="356">
        <v>258124.39</v>
      </c>
      <c r="AP498" s="356">
        <v>262130.43</v>
      </c>
      <c r="AQ498" s="356">
        <v>260667.34</v>
      </c>
      <c r="AR498" s="356">
        <v>268374.09000000003</v>
      </c>
      <c r="AS498" s="356">
        <v>265606.07</v>
      </c>
      <c r="AT498" s="356">
        <v>257212.44</v>
      </c>
      <c r="AU498" s="356">
        <v>254376.8</v>
      </c>
      <c r="AV498" s="356">
        <v>246902.58</v>
      </c>
      <c r="AW498" s="356">
        <v>232996.56</v>
      </c>
      <c r="AX498" s="356">
        <v>232289.61</v>
      </c>
      <c r="AY498" s="356">
        <v>235908.56</v>
      </c>
      <c r="AZ498" s="356">
        <v>244649.72</v>
      </c>
      <c r="BA498" s="356">
        <v>246781.72</v>
      </c>
      <c r="BB498" s="356">
        <v>772216.52</v>
      </c>
      <c r="BC498" s="356">
        <v>0</v>
      </c>
      <c r="BD498" s="356">
        <v>814490.07</v>
      </c>
      <c r="BE498" s="356">
        <v>811879.15</v>
      </c>
      <c r="BF498" s="356">
        <v>825868.48</v>
      </c>
      <c r="BG498" s="356">
        <v>833808.78590000002</v>
      </c>
      <c r="BH498" s="356">
        <v>831782.15</v>
      </c>
      <c r="BI498" s="356">
        <v>860119.86</v>
      </c>
      <c r="BJ498" s="356">
        <v>863574.82</v>
      </c>
      <c r="BK498" s="356">
        <v>866608.17</v>
      </c>
      <c r="BL498" s="356">
        <v>310966.90999999997</v>
      </c>
      <c r="BM498" s="356">
        <v>8.65</v>
      </c>
      <c r="BN498" s="356">
        <v>8.66</v>
      </c>
      <c r="BO498" s="356">
        <v>8.66</v>
      </c>
      <c r="BP498" s="356">
        <v>8.66</v>
      </c>
      <c r="BQ498" s="356">
        <v>8.66</v>
      </c>
      <c r="BR498" s="356">
        <v>8.66</v>
      </c>
      <c r="BS498" s="115">
        <v>0</v>
      </c>
      <c r="BT498" s="115"/>
    </row>
    <row r="499" spans="1:72" ht="15.75" customHeight="1">
      <c r="A499" s="127" t="s">
        <v>30</v>
      </c>
      <c r="B499" s="108" t="s">
        <v>5521</v>
      </c>
      <c r="C499" s="127" t="s">
        <v>5522</v>
      </c>
      <c r="D499" s="309">
        <v>4537910</v>
      </c>
      <c r="E499" s="310" t="s">
        <v>159</v>
      </c>
      <c r="F499" s="310" t="s">
        <v>32</v>
      </c>
      <c r="G499" s="310" t="s">
        <v>1841</v>
      </c>
      <c r="H499" s="310" t="str">
        <f>IFERROR(VLOOKUP(G499,'Cadastro de assessores'!A:B,2,FALSE),"Não Cadastrado")</f>
        <v>17243</v>
      </c>
      <c r="I499" s="310"/>
      <c r="J499" s="26" t="s">
        <v>4046</v>
      </c>
      <c r="K499" s="458" t="s">
        <v>179</v>
      </c>
      <c r="L499" s="309" t="s">
        <v>3378</v>
      </c>
      <c r="M499" s="455" t="s">
        <v>4436</v>
      </c>
      <c r="N499" s="309"/>
      <c r="O499" s="309" t="s">
        <v>4053</v>
      </c>
      <c r="P499" s="406">
        <v>1.4999999999999999E-2</v>
      </c>
      <c r="Q499" s="439"/>
      <c r="R499" s="436"/>
      <c r="S499" s="309" t="str">
        <f t="shared" si="52"/>
        <v/>
      </c>
      <c r="T499" s="309" t="s">
        <v>207</v>
      </c>
      <c r="U499" s="309" t="s">
        <v>4330</v>
      </c>
      <c r="V499" s="309" t="s">
        <v>32</v>
      </c>
      <c r="W499" s="437" t="s">
        <v>4056</v>
      </c>
      <c r="X499" s="437" t="s">
        <v>4056</v>
      </c>
      <c r="Y499" s="437" t="s">
        <v>4056</v>
      </c>
      <c r="Z499" s="437" t="s">
        <v>4056</v>
      </c>
      <c r="AA499" s="437" t="s">
        <v>4056</v>
      </c>
      <c r="AB499" s="437" t="s">
        <v>4056</v>
      </c>
      <c r="AC499" s="437" t="s">
        <v>4056</v>
      </c>
      <c r="AD499" s="437" t="s">
        <v>4056</v>
      </c>
      <c r="AE499" s="437" t="s">
        <v>4056</v>
      </c>
      <c r="AF499" s="437" t="s">
        <v>4056</v>
      </c>
      <c r="AG499" s="437" t="s">
        <v>4056</v>
      </c>
      <c r="AH499" s="437" t="s">
        <v>4056</v>
      </c>
      <c r="AI499" s="437" t="s">
        <v>4056</v>
      </c>
      <c r="AJ499" s="437" t="s">
        <v>4056</v>
      </c>
      <c r="AK499" s="356" t="s">
        <v>3378</v>
      </c>
      <c r="AL499" s="356"/>
      <c r="AM499" s="356" t="s">
        <v>3378</v>
      </c>
      <c r="AN499" s="356"/>
      <c r="AO499" s="356"/>
      <c r="AP499" s="356"/>
      <c r="AQ499" s="356"/>
      <c r="AR499" s="356"/>
      <c r="AS499" s="356"/>
      <c r="AT499" s="356"/>
      <c r="AU499" s="356"/>
      <c r="AV499" s="356"/>
      <c r="AW499" s="356"/>
      <c r="AX499" s="356"/>
      <c r="AY499" s="356"/>
      <c r="AZ499" s="356"/>
      <c r="BA499" s="356">
        <v>0</v>
      </c>
      <c r="BB499" s="356">
        <v>0</v>
      </c>
      <c r="BC499" s="356">
        <v>0</v>
      </c>
      <c r="BD499" s="356" t="s">
        <v>3167</v>
      </c>
      <c r="BE499" s="356" t="s">
        <v>3167</v>
      </c>
      <c r="BF499" s="356">
        <v>0</v>
      </c>
      <c r="BG499" s="356">
        <v>0</v>
      </c>
      <c r="BH499" s="356">
        <v>0</v>
      </c>
      <c r="BI499" s="356">
        <v>0</v>
      </c>
      <c r="BJ499" s="356">
        <v>0</v>
      </c>
      <c r="BK499" s="356">
        <v>0</v>
      </c>
      <c r="BL499" s="356">
        <v>0</v>
      </c>
      <c r="BM499" s="356">
        <v>0</v>
      </c>
      <c r="BN499" s="356">
        <v>0</v>
      </c>
      <c r="BO499" s="356">
        <v>0</v>
      </c>
      <c r="BP499" s="356">
        <v>0</v>
      </c>
      <c r="BQ499" s="356">
        <v>0</v>
      </c>
      <c r="BR499" s="356">
        <v>0</v>
      </c>
      <c r="BS499" s="115">
        <v>0</v>
      </c>
      <c r="BT499" s="115"/>
    </row>
    <row r="500" spans="1:72" ht="15.75" customHeight="1">
      <c r="A500" s="127" t="s">
        <v>30</v>
      </c>
      <c r="B500" s="108" t="s">
        <v>2845</v>
      </c>
      <c r="C500" s="89" t="s">
        <v>2843</v>
      </c>
      <c r="D500" s="316">
        <v>7012555</v>
      </c>
      <c r="E500" s="310" t="s">
        <v>18</v>
      </c>
      <c r="F500" s="310" t="s">
        <v>32</v>
      </c>
      <c r="G500" s="445" t="s">
        <v>1034</v>
      </c>
      <c r="H500" s="310">
        <f>IFERROR(VLOOKUP(G500,'Cadastro de assessores'!A:B,2,FALSE),"Não Cadastrado")</f>
        <v>12342</v>
      </c>
      <c r="I500" s="310"/>
      <c r="J500" s="26" t="s">
        <v>4046</v>
      </c>
      <c r="K500" s="310" t="s">
        <v>170</v>
      </c>
      <c r="L500" s="435">
        <v>44553</v>
      </c>
      <c r="M500" s="435">
        <v>44558</v>
      </c>
      <c r="N500" s="445"/>
      <c r="O500" s="445" t="s">
        <v>4061</v>
      </c>
      <c r="P500" s="406">
        <v>7.0000000000000001E-3</v>
      </c>
      <c r="Q500" s="328"/>
      <c r="R500" s="436"/>
      <c r="S500" s="309" t="str">
        <f t="shared" si="52"/>
        <v>Não Qualificado</v>
      </c>
      <c r="T500" s="309" t="s">
        <v>163</v>
      </c>
      <c r="U500" s="324" t="s">
        <v>4182</v>
      </c>
      <c r="V500" s="324" t="s">
        <v>32</v>
      </c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437"/>
      <c r="AH500" s="437"/>
      <c r="AI500" s="437"/>
      <c r="AJ500" s="356"/>
      <c r="AK500" s="356"/>
      <c r="AL500" s="356"/>
      <c r="AM500" s="356"/>
      <c r="AN500" s="356"/>
      <c r="AO500" s="356"/>
      <c r="AP500" s="356"/>
      <c r="AQ500" s="356"/>
      <c r="AR500" s="356"/>
      <c r="AS500" s="356"/>
      <c r="AT500" s="356"/>
      <c r="AU500" s="356"/>
      <c r="AV500" s="356"/>
      <c r="AW500" s="356"/>
      <c r="AX500" s="367"/>
      <c r="AY500" s="367"/>
      <c r="AZ500" s="437"/>
      <c r="BA500" s="437">
        <v>0</v>
      </c>
      <c r="BB500" s="437">
        <v>97971.76</v>
      </c>
      <c r="BC500" s="437">
        <v>68.069999999999993</v>
      </c>
      <c r="BD500" s="356">
        <v>125783.16</v>
      </c>
      <c r="BE500" s="356">
        <v>126984.4</v>
      </c>
      <c r="BF500" s="356">
        <v>128005.57</v>
      </c>
      <c r="BG500" s="356">
        <v>128602.329</v>
      </c>
      <c r="BH500" s="356">
        <v>129351.89</v>
      </c>
      <c r="BI500" s="356">
        <v>130329.42</v>
      </c>
      <c r="BJ500" s="356">
        <v>131582.92000000001</v>
      </c>
      <c r="BK500" s="356">
        <v>132269.07</v>
      </c>
      <c r="BL500" s="356">
        <v>128675.04</v>
      </c>
      <c r="BM500" s="356">
        <v>129539.33</v>
      </c>
      <c r="BN500" s="356">
        <v>130208.28</v>
      </c>
      <c r="BO500" s="356">
        <v>130664.63</v>
      </c>
      <c r="BP500" s="356">
        <v>132069.01999999999</v>
      </c>
      <c r="BQ500" s="356">
        <v>132553.15</v>
      </c>
      <c r="BR500" s="356">
        <v>133064.13</v>
      </c>
      <c r="BS500" s="115">
        <v>0</v>
      </c>
      <c r="BT500" s="115"/>
    </row>
    <row r="501" spans="1:72" ht="15.75" customHeight="1">
      <c r="A501" s="127" t="s">
        <v>30</v>
      </c>
      <c r="B501" s="108" t="s">
        <v>2849</v>
      </c>
      <c r="C501" s="127" t="s">
        <v>3748</v>
      </c>
      <c r="D501" s="309">
        <v>4848036</v>
      </c>
      <c r="E501" s="310" t="s">
        <v>3158</v>
      </c>
      <c r="F501" s="310" t="s">
        <v>32</v>
      </c>
      <c r="G501" s="310" t="s">
        <v>3158</v>
      </c>
      <c r="H501" s="310" t="str">
        <f>IFERROR(VLOOKUP(G501,'Cadastro de assessores'!A:B,2,FALSE),"Não Cadastrado")</f>
        <v>18986</v>
      </c>
      <c r="I501" s="310"/>
      <c r="J501" s="26" t="s">
        <v>4046</v>
      </c>
      <c r="K501" s="310" t="s">
        <v>170</v>
      </c>
      <c r="L501" s="434">
        <v>44249</v>
      </c>
      <c r="M501" s="434">
        <v>44249</v>
      </c>
      <c r="N501" s="309"/>
      <c r="O501" s="309" t="s">
        <v>4064</v>
      </c>
      <c r="P501" s="406">
        <v>1.2E-2</v>
      </c>
      <c r="Q501" s="439"/>
      <c r="R501" s="436"/>
      <c r="S501" s="309" t="str">
        <f t="shared" si="52"/>
        <v/>
      </c>
      <c r="T501" s="309" t="s">
        <v>163</v>
      </c>
      <c r="U501" s="309" t="s">
        <v>4091</v>
      </c>
      <c r="V501" s="309" t="s">
        <v>32</v>
      </c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356"/>
      <c r="AL501" s="356"/>
      <c r="AM501" s="356">
        <v>35259.379999999997</v>
      </c>
      <c r="AN501" s="356">
        <v>88676.66</v>
      </c>
      <c r="AO501" s="356">
        <v>118743.57</v>
      </c>
      <c r="AP501" s="356">
        <v>119179.66</v>
      </c>
      <c r="AQ501" s="356">
        <v>118615.99</v>
      </c>
      <c r="AR501" s="356">
        <v>160788.01999999999</v>
      </c>
      <c r="AS501" s="356">
        <v>160329.46</v>
      </c>
      <c r="AT501" s="356">
        <v>158823.85</v>
      </c>
      <c r="AU501" s="356">
        <v>158533.19</v>
      </c>
      <c r="AV501" s="356">
        <v>197973.84</v>
      </c>
      <c r="AW501" s="356">
        <v>195536.85</v>
      </c>
      <c r="AX501" s="356">
        <v>196086.38</v>
      </c>
      <c r="AY501" s="356">
        <v>197943.96</v>
      </c>
      <c r="AZ501" s="356">
        <v>201178.19</v>
      </c>
      <c r="BA501" s="356">
        <v>202539.54</v>
      </c>
      <c r="BB501" s="356">
        <v>207342.43</v>
      </c>
      <c r="BC501" s="356">
        <v>0</v>
      </c>
      <c r="BD501" s="356">
        <v>207959.66</v>
      </c>
      <c r="BE501" s="356">
        <v>208421.94</v>
      </c>
      <c r="BF501" s="356">
        <v>211238.82</v>
      </c>
      <c r="BG501" s="356">
        <v>212716.2274</v>
      </c>
      <c r="BH501" s="356">
        <v>213723.96</v>
      </c>
      <c r="BI501" s="356">
        <v>217377.67</v>
      </c>
      <c r="BJ501" s="356">
        <v>217417.18</v>
      </c>
      <c r="BK501" s="356">
        <v>219083.35</v>
      </c>
      <c r="BL501" s="356">
        <v>221500.73</v>
      </c>
      <c r="BM501" s="356">
        <v>222695.35</v>
      </c>
      <c r="BN501" s="356">
        <v>225191.45</v>
      </c>
      <c r="BO501" s="356">
        <v>0</v>
      </c>
      <c r="BP501" s="356">
        <v>0</v>
      </c>
      <c r="BQ501" s="356">
        <v>0</v>
      </c>
      <c r="BR501" s="356">
        <v>0</v>
      </c>
      <c r="BS501" s="115">
        <v>0</v>
      </c>
      <c r="BT501" s="115"/>
    </row>
    <row r="502" spans="1:72" ht="15.75" customHeight="1">
      <c r="A502" s="127" t="s">
        <v>30</v>
      </c>
      <c r="B502" s="108" t="s">
        <v>5523</v>
      </c>
      <c r="C502" s="408" t="s">
        <v>5524</v>
      </c>
      <c r="D502" s="451">
        <v>7975278</v>
      </c>
      <c r="E502" s="309" t="s">
        <v>18</v>
      </c>
      <c r="F502" s="309" t="s">
        <v>32</v>
      </c>
      <c r="G502" s="309" t="s">
        <v>4601</v>
      </c>
      <c r="H502" s="309" t="str">
        <f>IFERROR(VLOOKUP(G502,'Cadastro de assessores'!A:B,2,FALSE),"Não Cadastrado")</f>
        <v>16130</v>
      </c>
      <c r="I502" s="309"/>
      <c r="J502" s="26" t="s">
        <v>161</v>
      </c>
      <c r="K502" s="309" t="s">
        <v>4052</v>
      </c>
      <c r="L502" s="405">
        <v>44623</v>
      </c>
      <c r="M502" s="405">
        <v>44623</v>
      </c>
      <c r="N502" s="405">
        <v>44774</v>
      </c>
      <c r="O502" s="309" t="s">
        <v>4061</v>
      </c>
      <c r="P502" s="406">
        <v>7.0000000000000001E-3</v>
      </c>
      <c r="Q502" s="176" t="s">
        <v>5525</v>
      </c>
      <c r="R502" s="436"/>
      <c r="S502" s="309" t="str">
        <f t="shared" si="52"/>
        <v>Não Qualificado</v>
      </c>
      <c r="T502" s="309" t="s">
        <v>163</v>
      </c>
      <c r="U502" s="316" t="s">
        <v>4091</v>
      </c>
      <c r="V502" s="316" t="s">
        <v>32</v>
      </c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  <c r="AG502" s="367"/>
      <c r="AH502" s="437"/>
      <c r="AI502" s="437"/>
      <c r="AJ502" s="356"/>
      <c r="AK502" s="356"/>
      <c r="AL502" s="356"/>
      <c r="AM502" s="356"/>
      <c r="AN502" s="356"/>
      <c r="AO502" s="356"/>
      <c r="AP502" s="356"/>
      <c r="AQ502" s="356"/>
      <c r="AR502" s="356"/>
      <c r="AS502" s="356"/>
      <c r="AT502" s="357"/>
      <c r="AU502" s="357"/>
      <c r="AV502" s="356"/>
      <c r="AW502" s="356"/>
      <c r="AX502" s="356"/>
      <c r="AY502" s="356"/>
      <c r="AZ502" s="356"/>
      <c r="BA502" s="356"/>
      <c r="BB502" s="356">
        <v>56715.62</v>
      </c>
      <c r="BC502" s="356">
        <v>219997.52</v>
      </c>
      <c r="BD502" s="356">
        <v>118550.25</v>
      </c>
      <c r="BE502" s="356">
        <v>119575.47</v>
      </c>
      <c r="BF502" s="356">
        <v>120368.45</v>
      </c>
      <c r="BG502" s="356">
        <v>0</v>
      </c>
      <c r="BH502" s="356">
        <v>0</v>
      </c>
      <c r="BI502" s="356">
        <v>0</v>
      </c>
      <c r="BJ502" s="356">
        <v>0</v>
      </c>
      <c r="BK502" s="356">
        <v>0</v>
      </c>
      <c r="BL502" s="356">
        <v>0</v>
      </c>
      <c r="BM502" s="356">
        <v>0</v>
      </c>
      <c r="BN502" s="356">
        <v>0</v>
      </c>
      <c r="BO502" s="356">
        <v>0</v>
      </c>
      <c r="BP502" s="356">
        <v>0</v>
      </c>
      <c r="BQ502" s="356">
        <v>0</v>
      </c>
      <c r="BR502" s="356">
        <v>0</v>
      </c>
      <c r="BS502" s="115" t="s">
        <v>4057</v>
      </c>
      <c r="BT502" s="115"/>
    </row>
    <row r="503" spans="1:72" ht="15.75" customHeight="1">
      <c r="A503" s="127" t="s">
        <v>30</v>
      </c>
      <c r="B503" s="108" t="s">
        <v>2876</v>
      </c>
      <c r="C503" s="452" t="s">
        <v>5526</v>
      </c>
      <c r="D503" s="453">
        <v>3924234</v>
      </c>
      <c r="E503" s="310" t="s">
        <v>18</v>
      </c>
      <c r="F503" s="310" t="s">
        <v>32</v>
      </c>
      <c r="G503" s="310" t="s">
        <v>220</v>
      </c>
      <c r="H503" s="310"/>
      <c r="I503" s="310"/>
      <c r="J503" s="26" t="s">
        <v>4046</v>
      </c>
      <c r="K503" s="310"/>
      <c r="L503" s="434"/>
      <c r="M503" s="434">
        <v>44918</v>
      </c>
      <c r="N503" s="309"/>
      <c r="O503" s="309" t="s">
        <v>4064</v>
      </c>
      <c r="P503" s="406">
        <v>8.0000000000000002E-3</v>
      </c>
      <c r="Q503" s="499" t="s">
        <v>5527</v>
      </c>
      <c r="R503" s="436"/>
      <c r="S503" s="309"/>
      <c r="T503" s="309"/>
      <c r="U503" s="309"/>
      <c r="V503" s="309" t="s">
        <v>42</v>
      </c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356"/>
      <c r="AL503" s="356"/>
      <c r="AM503" s="356"/>
      <c r="AN503" s="356"/>
      <c r="AO503" s="356"/>
      <c r="AP503" s="356"/>
      <c r="AQ503" s="356"/>
      <c r="AR503" s="356"/>
      <c r="AS503" s="356"/>
      <c r="AT503" s="356"/>
      <c r="AU503" s="356"/>
      <c r="AV503" s="356"/>
      <c r="AW503" s="356"/>
      <c r="AX503" s="356"/>
      <c r="AY503" s="356"/>
      <c r="AZ503" s="356"/>
      <c r="BA503" s="356"/>
      <c r="BB503" s="356"/>
      <c r="BC503" s="356"/>
      <c r="BD503" s="356"/>
      <c r="BE503" s="356"/>
      <c r="BF503" s="356"/>
      <c r="BG503" s="356"/>
      <c r="BH503" s="356"/>
      <c r="BI503" s="356"/>
      <c r="BJ503" s="356">
        <v>0</v>
      </c>
      <c r="BK503" s="356">
        <v>1211794.31</v>
      </c>
      <c r="BL503" s="356">
        <v>1232482.01</v>
      </c>
      <c r="BM503" s="356">
        <v>1324247.73</v>
      </c>
      <c r="BN503" s="356">
        <v>130985.82</v>
      </c>
      <c r="BO503" s="356">
        <v>0</v>
      </c>
      <c r="BP503" s="356">
        <v>0</v>
      </c>
      <c r="BQ503" s="356">
        <v>0</v>
      </c>
      <c r="BR503" s="356">
        <v>0</v>
      </c>
      <c r="BS503" s="115">
        <v>0</v>
      </c>
      <c r="BT503" s="115"/>
    </row>
    <row r="504" spans="1:72" ht="15.75" customHeight="1">
      <c r="A504" s="127" t="s">
        <v>30</v>
      </c>
      <c r="B504" s="108" t="s">
        <v>5528</v>
      </c>
      <c r="C504" s="127" t="s">
        <v>5529</v>
      </c>
      <c r="D504" s="309">
        <v>4431395</v>
      </c>
      <c r="E504" s="310" t="s">
        <v>18</v>
      </c>
      <c r="F504" s="310" t="s">
        <v>32</v>
      </c>
      <c r="G504" s="310" t="s">
        <v>255</v>
      </c>
      <c r="H504" s="310">
        <f>IFERROR(VLOOKUP(G504,'Cadastro de assessores'!A:B,2,FALSE),"Não Cadastrado")</f>
        <v>12344</v>
      </c>
      <c r="I504" s="310"/>
      <c r="J504" s="26" t="s">
        <v>161</v>
      </c>
      <c r="K504" s="310" t="s">
        <v>170</v>
      </c>
      <c r="L504" s="434">
        <v>44076</v>
      </c>
      <c r="M504" s="434">
        <v>44076</v>
      </c>
      <c r="N504" s="405">
        <v>44930</v>
      </c>
      <c r="O504" s="309" t="s">
        <v>4064</v>
      </c>
      <c r="P504" s="406">
        <v>1.2E-2</v>
      </c>
      <c r="Q504" s="439" t="s">
        <v>5440</v>
      </c>
      <c r="R504" s="436"/>
      <c r="S504" s="309" t="str">
        <f t="shared" ref="S504:S505" si="53">IF(BC504&lt;=0,"",IF(BC504&lt;=1000000,"Não Qualificado",IF(AND(BC504&gt;1000000,BC504&lt;=10000000),"Qualificado","Profissional")))</f>
        <v/>
      </c>
      <c r="T504" s="309" t="s">
        <v>163</v>
      </c>
      <c r="U504" s="309" t="s">
        <v>4188</v>
      </c>
      <c r="V504" s="309" t="s">
        <v>32</v>
      </c>
      <c r="W504" s="437" t="s">
        <v>4056</v>
      </c>
      <c r="X504" s="437" t="s">
        <v>4056</v>
      </c>
      <c r="Y504" s="437" t="s">
        <v>4056</v>
      </c>
      <c r="Z504" s="437" t="s">
        <v>4056</v>
      </c>
      <c r="AA504" s="437" t="s">
        <v>4056</v>
      </c>
      <c r="AB504" s="437" t="s">
        <v>4056</v>
      </c>
      <c r="AC504" s="437" t="s">
        <v>4056</v>
      </c>
      <c r="AD504" s="437" t="s">
        <v>4056</v>
      </c>
      <c r="AE504" s="437" t="s">
        <v>4056</v>
      </c>
      <c r="AF504" s="437" t="s">
        <v>4056</v>
      </c>
      <c r="AG504" s="437" t="s">
        <v>4056</v>
      </c>
      <c r="AH504" s="437" t="s">
        <v>5530</v>
      </c>
      <c r="AI504" s="437" t="s">
        <v>5531</v>
      </c>
      <c r="AJ504" s="437" t="s">
        <v>5532</v>
      </c>
      <c r="AK504" s="356">
        <v>254891.09</v>
      </c>
      <c r="AL504" s="356">
        <v>252447.04</v>
      </c>
      <c r="AM504" s="356">
        <v>248774.28</v>
      </c>
      <c r="AN504" s="356">
        <v>248903.87</v>
      </c>
      <c r="AO504" s="356">
        <v>251098.21</v>
      </c>
      <c r="AP504" s="356">
        <v>251755.04</v>
      </c>
      <c r="AQ504" s="356">
        <v>251238.53</v>
      </c>
      <c r="AR504" s="356">
        <v>254734.63</v>
      </c>
      <c r="AS504" s="356">
        <v>254144.57</v>
      </c>
      <c r="AT504" s="356">
        <v>252208.93</v>
      </c>
      <c r="AU504" s="356">
        <v>251983.21</v>
      </c>
      <c r="AV504" s="356">
        <v>249840.75</v>
      </c>
      <c r="AW504" s="356">
        <v>244615.83</v>
      </c>
      <c r="AX504" s="356">
        <v>246874.9</v>
      </c>
      <c r="AY504" s="356">
        <v>249828.63</v>
      </c>
      <c r="AZ504" s="356">
        <v>233114.61</v>
      </c>
      <c r="BA504" s="356">
        <v>234582.07</v>
      </c>
      <c r="BB504" s="356">
        <v>240766.21</v>
      </c>
      <c r="BC504" s="356">
        <v>0</v>
      </c>
      <c r="BD504" s="356">
        <v>243385.41</v>
      </c>
      <c r="BE504" s="356">
        <v>243486.84</v>
      </c>
      <c r="BF504" s="356">
        <v>246955.05</v>
      </c>
      <c r="BG504" s="356">
        <v>248476.21530000001</v>
      </c>
      <c r="BH504" s="356">
        <v>249384.22</v>
      </c>
      <c r="BI504" s="356">
        <v>253894.2</v>
      </c>
      <c r="BJ504" s="356">
        <v>254415.69</v>
      </c>
      <c r="BK504" s="356">
        <v>296552.93</v>
      </c>
      <c r="BL504" s="356">
        <v>0</v>
      </c>
      <c r="BM504" s="356">
        <v>0</v>
      </c>
      <c r="BN504" s="356">
        <v>0</v>
      </c>
      <c r="BO504" s="356">
        <v>0</v>
      </c>
      <c r="BP504" s="356">
        <v>0</v>
      </c>
      <c r="BQ504" s="356">
        <v>0</v>
      </c>
      <c r="BR504" s="356">
        <v>0</v>
      </c>
      <c r="BS504" s="115" t="s">
        <v>4057</v>
      </c>
      <c r="BT504" s="115"/>
    </row>
    <row r="505" spans="1:72" ht="15.75" customHeight="1">
      <c r="A505" s="127" t="s">
        <v>30</v>
      </c>
      <c r="B505" s="108" t="s">
        <v>5533</v>
      </c>
      <c r="C505" s="408" t="s">
        <v>5534</v>
      </c>
      <c r="D505" s="316">
        <v>5577058</v>
      </c>
      <c r="E505" s="309" t="s">
        <v>18</v>
      </c>
      <c r="F505" s="309" t="s">
        <v>42</v>
      </c>
      <c r="G505" s="309" t="s">
        <v>48</v>
      </c>
      <c r="H505" s="309" t="str">
        <f>IFERROR(VLOOKUP(G505,'Cadastro de assessores'!A:B,2,FALSE),"Não Cadastrado")</f>
        <v>18009</v>
      </c>
      <c r="I505" s="309"/>
      <c r="J505" s="26" t="s">
        <v>161</v>
      </c>
      <c r="K505" s="309" t="s">
        <v>4052</v>
      </c>
      <c r="L505" s="405">
        <v>44355</v>
      </c>
      <c r="M505" s="405">
        <v>44355</v>
      </c>
      <c r="N505" s="405">
        <v>44683</v>
      </c>
      <c r="O505" s="309" t="s">
        <v>4061</v>
      </c>
      <c r="P505" s="406">
        <v>7.0000000000000001E-3</v>
      </c>
      <c r="Q505" s="176" t="s">
        <v>5535</v>
      </c>
      <c r="R505" s="436"/>
      <c r="S505" s="309" t="str">
        <f t="shared" si="53"/>
        <v/>
      </c>
      <c r="T505" s="309" t="s">
        <v>163</v>
      </c>
      <c r="U505" s="316" t="s">
        <v>4105</v>
      </c>
      <c r="V505" s="316" t="s">
        <v>230</v>
      </c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  <c r="AG505" s="367"/>
      <c r="AH505" s="367"/>
      <c r="AI505" s="367"/>
      <c r="AJ505" s="367"/>
      <c r="AK505" s="356"/>
      <c r="AL505" s="356"/>
      <c r="AM505" s="356"/>
      <c r="AN505" s="356"/>
      <c r="AO505" s="356"/>
      <c r="AP505" s="356"/>
      <c r="AQ505" s="367"/>
      <c r="AR505" s="357"/>
      <c r="AS505" s="356">
        <v>158753.22</v>
      </c>
      <c r="AT505" s="356">
        <v>157697.26999999999</v>
      </c>
      <c r="AU505" s="356">
        <v>157535.73000000001</v>
      </c>
      <c r="AV505" s="356">
        <v>156713.76999999999</v>
      </c>
      <c r="AW505" s="356">
        <v>121192.17</v>
      </c>
      <c r="AX505" s="356">
        <v>121485.79</v>
      </c>
      <c r="AY505" s="356">
        <v>122567.78</v>
      </c>
      <c r="AZ505" s="356">
        <v>124795.34</v>
      </c>
      <c r="BA505" s="356">
        <v>125828.55</v>
      </c>
      <c r="BB505" s="356">
        <v>127223.35</v>
      </c>
      <c r="BC505" s="356">
        <v>0</v>
      </c>
      <c r="BD505" s="356" t="s">
        <v>3167</v>
      </c>
      <c r="BE505" s="356" t="s">
        <v>3167</v>
      </c>
      <c r="BF505" s="356">
        <v>0</v>
      </c>
      <c r="BG505" s="356">
        <v>0</v>
      </c>
      <c r="BH505" s="356">
        <v>0</v>
      </c>
      <c r="BI505" s="356">
        <v>0</v>
      </c>
      <c r="BJ505" s="356">
        <v>0</v>
      </c>
      <c r="BK505" s="356">
        <v>0</v>
      </c>
      <c r="BL505" s="356">
        <v>0</v>
      </c>
      <c r="BM505" s="356">
        <v>0</v>
      </c>
      <c r="BN505" s="356">
        <v>0</v>
      </c>
      <c r="BO505" s="356">
        <v>0</v>
      </c>
      <c r="BP505" s="356">
        <v>0</v>
      </c>
      <c r="BQ505" s="356">
        <v>0</v>
      </c>
      <c r="BR505" s="356">
        <v>0</v>
      </c>
      <c r="BS505" s="115" t="s">
        <v>4057</v>
      </c>
      <c r="BT505" s="115"/>
    </row>
    <row r="506" spans="1:72" ht="15.75" customHeight="1">
      <c r="A506" s="127" t="s">
        <v>30</v>
      </c>
      <c r="B506" s="108" t="s">
        <v>2879</v>
      </c>
      <c r="C506" s="460" t="s">
        <v>2877</v>
      </c>
      <c r="D506" s="316">
        <v>9145079</v>
      </c>
      <c r="E506" s="310" t="s">
        <v>18</v>
      </c>
      <c r="F506" s="310" t="s">
        <v>32</v>
      </c>
      <c r="G506" s="310" t="s">
        <v>255</v>
      </c>
      <c r="H506" s="309">
        <f>IFERROR(VLOOKUP(G506,'Cadastro de assessores'!A:B,2,FALSE),"Não Cadastrado")</f>
        <v>12344</v>
      </c>
      <c r="I506" s="309"/>
      <c r="J506" s="26" t="s">
        <v>170</v>
      </c>
      <c r="K506" s="310" t="s">
        <v>170</v>
      </c>
      <c r="L506" s="434">
        <v>44802</v>
      </c>
      <c r="M506" s="434">
        <v>44802</v>
      </c>
      <c r="N506" s="309"/>
      <c r="O506" s="309" t="s">
        <v>4061</v>
      </c>
      <c r="P506" s="406">
        <v>7.0000000000000001E-3</v>
      </c>
      <c r="Q506" s="176"/>
      <c r="R506" s="436"/>
      <c r="S506" s="309"/>
      <c r="T506" s="309"/>
      <c r="U506" s="316"/>
      <c r="V506" s="316" t="s">
        <v>42</v>
      </c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  <c r="AG506" s="367"/>
      <c r="AH506" s="437"/>
      <c r="AI506" s="437"/>
      <c r="AJ506" s="356"/>
      <c r="AK506" s="356"/>
      <c r="AL506" s="356"/>
      <c r="AM506" s="356"/>
      <c r="AN506" s="356"/>
      <c r="AO506" s="356"/>
      <c r="AP506" s="356"/>
      <c r="AQ506" s="356"/>
      <c r="AR506" s="356"/>
      <c r="AS506" s="356"/>
      <c r="AT506" s="357"/>
      <c r="AU506" s="357"/>
      <c r="AV506" s="356"/>
      <c r="AW506" s="356"/>
      <c r="AX506" s="356"/>
      <c r="AY506" s="356"/>
      <c r="AZ506" s="356"/>
      <c r="BA506" s="356"/>
      <c r="BB506" s="356"/>
      <c r="BC506" s="356"/>
      <c r="BD506" s="356"/>
      <c r="BE506" s="356"/>
      <c r="BF506" s="356"/>
      <c r="BG506" s="356">
        <v>499781.75</v>
      </c>
      <c r="BH506" s="356">
        <v>806245.86</v>
      </c>
      <c r="BI506" s="356">
        <v>815019.66</v>
      </c>
      <c r="BJ506" s="356">
        <v>409674.23</v>
      </c>
      <c r="BK506" s="356">
        <v>331960.89</v>
      </c>
      <c r="BL506" s="356">
        <v>294934.84000000003</v>
      </c>
      <c r="BM506" s="356">
        <v>2651.74</v>
      </c>
      <c r="BN506" s="356">
        <v>2612.11</v>
      </c>
      <c r="BO506" s="356">
        <v>2632.41</v>
      </c>
      <c r="BP506" s="356">
        <v>2631.65</v>
      </c>
      <c r="BQ506" s="356">
        <v>2645.16</v>
      </c>
      <c r="BR506" s="356">
        <v>2669.29</v>
      </c>
      <c r="BS506" s="115">
        <v>2715.53</v>
      </c>
      <c r="BT506" s="115"/>
    </row>
    <row r="507" spans="1:72" ht="15.75" customHeight="1">
      <c r="A507" s="127" t="s">
        <v>30</v>
      </c>
      <c r="B507" s="108" t="s">
        <v>5536</v>
      </c>
      <c r="C507" s="408" t="s">
        <v>5537</v>
      </c>
      <c r="D507" s="316">
        <v>6065361</v>
      </c>
      <c r="E507" s="309" t="s">
        <v>18</v>
      </c>
      <c r="F507" s="309" t="s">
        <v>42</v>
      </c>
      <c r="G507" s="309" t="s">
        <v>4393</v>
      </c>
      <c r="H507" s="309" t="str">
        <f>IFERROR(VLOOKUP(G507,'Cadastro de assessores'!A:B,2,FALSE),"Não Cadastrado")</f>
        <v>14294</v>
      </c>
      <c r="I507" s="309"/>
      <c r="J507" s="26" t="s">
        <v>161</v>
      </c>
      <c r="K507" s="309" t="s">
        <v>4052</v>
      </c>
      <c r="L507" s="405">
        <v>44414</v>
      </c>
      <c r="M507" s="405">
        <v>44414</v>
      </c>
      <c r="N507" s="405">
        <v>44818</v>
      </c>
      <c r="O507" s="309" t="s">
        <v>4064</v>
      </c>
      <c r="P507" s="406">
        <v>1.2E-2</v>
      </c>
      <c r="Q507" s="176" t="s">
        <v>5538</v>
      </c>
      <c r="R507" s="436"/>
      <c r="S507" s="309" t="str">
        <f t="shared" ref="S507:S514" si="54">IF(BC507&lt;=0,"",IF(BC507&lt;=1000000,"Não Qualificado",IF(AND(BC507&gt;1000000,BC507&lt;=10000000),"Qualificado","Profissional")))</f>
        <v/>
      </c>
      <c r="T507" s="309" t="s">
        <v>163</v>
      </c>
      <c r="U507" s="316" t="s">
        <v>4756</v>
      </c>
      <c r="V507" s="316" t="s">
        <v>209</v>
      </c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  <c r="AG507" s="367"/>
      <c r="AH507" s="437"/>
      <c r="AI507" s="437"/>
      <c r="AJ507" s="356"/>
      <c r="AK507" s="356"/>
      <c r="AL507" s="356"/>
      <c r="AM507" s="356"/>
      <c r="AN507" s="356"/>
      <c r="AO507" s="356"/>
      <c r="AP507" s="356"/>
      <c r="AQ507" s="356"/>
      <c r="AR507" s="356"/>
      <c r="AS507" s="356"/>
      <c r="AT507" s="357"/>
      <c r="AU507" s="357">
        <v>375017.47</v>
      </c>
      <c r="AV507" s="356">
        <v>363420.34</v>
      </c>
      <c r="AW507" s="356">
        <v>346450.61</v>
      </c>
      <c r="AX507" s="356">
        <v>344599.12</v>
      </c>
      <c r="AY507" s="356">
        <v>355174.49</v>
      </c>
      <c r="AZ507" s="356">
        <v>361957.55</v>
      </c>
      <c r="BA507" s="356">
        <v>365015.41</v>
      </c>
      <c r="BB507" s="356">
        <v>373610.75</v>
      </c>
      <c r="BC507" s="356">
        <v>0</v>
      </c>
      <c r="BD507" s="356">
        <v>376054.38</v>
      </c>
      <c r="BE507" s="356">
        <v>376744.29</v>
      </c>
      <c r="BF507" s="356">
        <v>381309.36</v>
      </c>
      <c r="BG507" s="356">
        <v>382932.91560000001</v>
      </c>
      <c r="BH507" s="356">
        <v>384206.35</v>
      </c>
      <c r="BI507" s="356">
        <v>0</v>
      </c>
      <c r="BJ507" s="356">
        <v>0</v>
      </c>
      <c r="BK507" s="356">
        <v>0</v>
      </c>
      <c r="BL507" s="356">
        <v>0</v>
      </c>
      <c r="BM507" s="356">
        <v>0</v>
      </c>
      <c r="BN507" s="356">
        <v>0</v>
      </c>
      <c r="BO507" s="356">
        <v>0</v>
      </c>
      <c r="BP507" s="356">
        <v>0</v>
      </c>
      <c r="BQ507" s="356">
        <v>0</v>
      </c>
      <c r="BR507" s="356">
        <v>0</v>
      </c>
      <c r="BS507" s="115" t="s">
        <v>4057</v>
      </c>
      <c r="BT507" s="115"/>
    </row>
    <row r="508" spans="1:72" ht="15.75" customHeight="1">
      <c r="A508" s="127" t="s">
        <v>30</v>
      </c>
      <c r="B508" s="108" t="s">
        <v>2895</v>
      </c>
      <c r="C508" s="127" t="s">
        <v>5539</v>
      </c>
      <c r="D508" s="309">
        <v>4459682</v>
      </c>
      <c r="E508" s="310" t="s">
        <v>159</v>
      </c>
      <c r="F508" s="310" t="s">
        <v>32</v>
      </c>
      <c r="G508" s="310" t="s">
        <v>220</v>
      </c>
      <c r="H508" s="310">
        <f>IFERROR(VLOOKUP(G508,'Cadastro de assessores'!A:B,2,FALSE),"Não Cadastrado")</f>
        <v>12332</v>
      </c>
      <c r="I508" s="310"/>
      <c r="J508" s="26" t="s">
        <v>170</v>
      </c>
      <c r="K508" s="310" t="s">
        <v>170</v>
      </c>
      <c r="L508" s="434">
        <v>44090</v>
      </c>
      <c r="M508" s="434">
        <v>44105</v>
      </c>
      <c r="N508" s="309"/>
      <c r="O508" s="309" t="s">
        <v>4053</v>
      </c>
      <c r="P508" s="406">
        <v>1.4999999999999999E-2</v>
      </c>
      <c r="Q508" s="503" t="s">
        <v>5540</v>
      </c>
      <c r="R508" s="436"/>
      <c r="S508" s="309" t="str">
        <f t="shared" si="54"/>
        <v/>
      </c>
      <c r="T508" s="309" t="s">
        <v>163</v>
      </c>
      <c r="U508" s="309" t="s">
        <v>4055</v>
      </c>
      <c r="V508" s="309" t="s">
        <v>32</v>
      </c>
      <c r="W508" s="437" t="s">
        <v>4056</v>
      </c>
      <c r="X508" s="437" t="s">
        <v>4056</v>
      </c>
      <c r="Y508" s="437" t="s">
        <v>4056</v>
      </c>
      <c r="Z508" s="437" t="s">
        <v>4056</v>
      </c>
      <c r="AA508" s="437" t="s">
        <v>4056</v>
      </c>
      <c r="AB508" s="437" t="s">
        <v>4056</v>
      </c>
      <c r="AC508" s="437" t="s">
        <v>4056</v>
      </c>
      <c r="AD508" s="437" t="s">
        <v>4056</v>
      </c>
      <c r="AE508" s="437" t="s">
        <v>4056</v>
      </c>
      <c r="AF508" s="437" t="s">
        <v>4056</v>
      </c>
      <c r="AG508" s="437" t="s">
        <v>4056</v>
      </c>
      <c r="AH508" s="437" t="s">
        <v>4056</v>
      </c>
      <c r="AI508" s="437" t="s">
        <v>5541</v>
      </c>
      <c r="AJ508" s="437" t="s">
        <v>5542</v>
      </c>
      <c r="AK508" s="356">
        <v>241753.3</v>
      </c>
      <c r="AL508" s="356">
        <v>227647.14</v>
      </c>
      <c r="AM508" s="356">
        <v>202240.69</v>
      </c>
      <c r="AN508" s="356">
        <v>201786.11</v>
      </c>
      <c r="AO508" s="356">
        <v>210580.23</v>
      </c>
      <c r="AP508" s="356">
        <v>212376.37</v>
      </c>
      <c r="AQ508" s="356">
        <v>211078.01</v>
      </c>
      <c r="AR508" s="356">
        <v>218486.98</v>
      </c>
      <c r="AS508" s="356">
        <v>213186.86</v>
      </c>
      <c r="AT508" s="356">
        <v>206540.03</v>
      </c>
      <c r="AU508" s="356">
        <v>206671.86</v>
      </c>
      <c r="AV508" s="356">
        <v>201021.6</v>
      </c>
      <c r="AW508" s="356">
        <v>188499.11</v>
      </c>
      <c r="AX508" s="356">
        <v>187945.62</v>
      </c>
      <c r="AY508" s="356">
        <v>185683.1</v>
      </c>
      <c r="AZ508" s="356">
        <v>188346.13</v>
      </c>
      <c r="BA508" s="356">
        <v>188459.28</v>
      </c>
      <c r="BB508" s="356">
        <v>194037.39</v>
      </c>
      <c r="BC508" s="356">
        <v>0</v>
      </c>
      <c r="BD508" s="356">
        <v>194866.19</v>
      </c>
      <c r="BE508" s="356">
        <v>194187.75</v>
      </c>
      <c r="BF508" s="356">
        <v>200999.13</v>
      </c>
      <c r="BG508" s="356">
        <v>202981.4865</v>
      </c>
      <c r="BH508" s="356">
        <v>201349.44</v>
      </c>
      <c r="BI508" s="356">
        <v>211031.35</v>
      </c>
      <c r="BJ508" s="356">
        <v>211182.72</v>
      </c>
      <c r="BK508" s="356">
        <v>212309.28</v>
      </c>
      <c r="BL508" s="356">
        <v>201560.76</v>
      </c>
      <c r="BM508" s="356">
        <v>39164.239999999998</v>
      </c>
      <c r="BN508" s="356">
        <v>32150.55</v>
      </c>
      <c r="BO508" s="356">
        <v>31932.87</v>
      </c>
      <c r="BP508" s="356">
        <v>24933</v>
      </c>
      <c r="BQ508" s="356">
        <v>22056.75</v>
      </c>
      <c r="BR508" s="356">
        <v>9659.51</v>
      </c>
      <c r="BS508" s="115">
        <v>239.42</v>
      </c>
      <c r="BT508" s="115"/>
    </row>
    <row r="509" spans="1:72" ht="15.75" customHeight="1">
      <c r="A509" s="127" t="s">
        <v>30</v>
      </c>
      <c r="B509" s="108" t="s">
        <v>2901</v>
      </c>
      <c r="C509" s="127" t="s">
        <v>2899</v>
      </c>
      <c r="D509" s="309">
        <v>2331277</v>
      </c>
      <c r="E509" s="310" t="s">
        <v>18</v>
      </c>
      <c r="F509" s="310" t="s">
        <v>32</v>
      </c>
      <c r="G509" s="310" t="s">
        <v>3306</v>
      </c>
      <c r="H509" s="310" t="str">
        <f>IFERROR(VLOOKUP(G509,'Cadastro de assessores'!A:B,2,FALSE),"Não Cadastrado")</f>
        <v>18236</v>
      </c>
      <c r="I509" s="310"/>
      <c r="J509" s="26" t="s">
        <v>4046</v>
      </c>
      <c r="K509" s="310" t="s">
        <v>170</v>
      </c>
      <c r="L509" s="434">
        <v>44279</v>
      </c>
      <c r="M509" s="434">
        <v>44279</v>
      </c>
      <c r="N509" s="309"/>
      <c r="O509" s="309" t="s">
        <v>4068</v>
      </c>
      <c r="P509" s="406">
        <v>2.5000000000000001E-2</v>
      </c>
      <c r="Q509" s="439"/>
      <c r="R509" s="436"/>
      <c r="S509" s="309" t="str">
        <f t="shared" si="54"/>
        <v>Não Qualificado</v>
      </c>
      <c r="T509" s="309" t="s">
        <v>163</v>
      </c>
      <c r="U509" s="309" t="s">
        <v>5397</v>
      </c>
      <c r="V509" s="309" t="s">
        <v>32</v>
      </c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356"/>
      <c r="AL509" s="356"/>
      <c r="AM509" s="356"/>
      <c r="AN509" s="356"/>
      <c r="AO509" s="356">
        <v>6941.27</v>
      </c>
      <c r="AP509" s="356">
        <v>7027.51</v>
      </c>
      <c r="AQ509" s="356">
        <v>6953.22</v>
      </c>
      <c r="AR509" s="356">
        <v>7267.88</v>
      </c>
      <c r="AS509" s="356">
        <v>7089.06</v>
      </c>
      <c r="AT509" s="356">
        <v>6711.83</v>
      </c>
      <c r="AU509" s="356">
        <v>6535.86</v>
      </c>
      <c r="AV509" s="356">
        <v>6135.71</v>
      </c>
      <c r="AW509" s="356">
        <v>5663.66</v>
      </c>
      <c r="AX509" s="356">
        <v>5569.25</v>
      </c>
      <c r="AY509" s="356">
        <v>5641.16</v>
      </c>
      <c r="AZ509" s="356">
        <v>5964.62</v>
      </c>
      <c r="BA509" s="356">
        <v>6084.29</v>
      </c>
      <c r="BB509" s="356">
        <v>6447.68</v>
      </c>
      <c r="BC509" s="356">
        <v>207.74</v>
      </c>
      <c r="BD509" s="356">
        <v>6077.57</v>
      </c>
      <c r="BE509" s="356">
        <v>5907.46</v>
      </c>
      <c r="BF509" s="356">
        <v>6196.09</v>
      </c>
      <c r="BG509" s="356">
        <v>6202.57</v>
      </c>
      <c r="BH509" s="356">
        <v>6178.98</v>
      </c>
      <c r="BI509" s="356">
        <v>6602.03</v>
      </c>
      <c r="BJ509" s="356">
        <v>6379.48</v>
      </c>
      <c r="BK509" s="356">
        <v>6362.38</v>
      </c>
      <c r="BL509" s="356">
        <v>6469.86</v>
      </c>
      <c r="BM509" s="356">
        <v>6319.6</v>
      </c>
      <c r="BN509" s="356">
        <v>6318.03</v>
      </c>
      <c r="BO509" s="356">
        <v>6336.13</v>
      </c>
      <c r="BP509" s="356">
        <v>10.15</v>
      </c>
      <c r="BQ509" s="356">
        <v>0.63</v>
      </c>
      <c r="BR509" s="356">
        <v>0</v>
      </c>
      <c r="BS509" s="115" t="s">
        <v>4057</v>
      </c>
      <c r="BT509" s="115"/>
    </row>
    <row r="510" spans="1:72" ht="15.75" customHeight="1">
      <c r="A510" s="127" t="s">
        <v>30</v>
      </c>
      <c r="B510" s="108" t="s">
        <v>5543</v>
      </c>
      <c r="C510" s="408" t="s">
        <v>5544</v>
      </c>
      <c r="D510" s="309">
        <v>3600186</v>
      </c>
      <c r="E510" s="309" t="s">
        <v>18</v>
      </c>
      <c r="F510" s="309" t="s">
        <v>42</v>
      </c>
      <c r="G510" s="309" t="s">
        <v>4393</v>
      </c>
      <c r="H510" s="309" t="str">
        <f>IFERROR(VLOOKUP(G510,'Cadastro de assessores'!A:B,2,FALSE),"Não Cadastrado")</f>
        <v>14294</v>
      </c>
      <c r="I510" s="309"/>
      <c r="J510" s="26" t="s">
        <v>161</v>
      </c>
      <c r="K510" s="309" t="s">
        <v>4052</v>
      </c>
      <c r="L510" s="405">
        <v>44454</v>
      </c>
      <c r="M510" s="405">
        <v>44454</v>
      </c>
      <c r="N510" s="409">
        <v>44684</v>
      </c>
      <c r="O510" s="316" t="s">
        <v>4061</v>
      </c>
      <c r="P510" s="406">
        <v>7.0000000000000001E-3</v>
      </c>
      <c r="Q510" s="176" t="s">
        <v>5545</v>
      </c>
      <c r="R510" s="436"/>
      <c r="S510" s="309" t="str">
        <f t="shared" si="54"/>
        <v>Não Qualificado</v>
      </c>
      <c r="T510" s="309" t="s">
        <v>163</v>
      </c>
      <c r="U510" s="316" t="s">
        <v>5546</v>
      </c>
      <c r="V510" s="316" t="s">
        <v>209</v>
      </c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  <c r="AG510" s="367"/>
      <c r="AH510" s="367"/>
      <c r="AI510" s="437"/>
      <c r="AJ510" s="356"/>
      <c r="AK510" s="356"/>
      <c r="AL510" s="356"/>
      <c r="AM510" s="356"/>
      <c r="AN510" s="356"/>
      <c r="AO510" s="356"/>
      <c r="AP510" s="356"/>
      <c r="AQ510" s="356"/>
      <c r="AR510" s="356"/>
      <c r="AS510" s="356"/>
      <c r="AT510" s="356"/>
      <c r="AU510" s="367"/>
      <c r="AV510" s="356"/>
      <c r="AW510" s="356">
        <v>1051969.17</v>
      </c>
      <c r="AX510" s="356">
        <v>1054204.18</v>
      </c>
      <c r="AY510" s="356">
        <v>1064200.6000000001</v>
      </c>
      <c r="AZ510" s="356">
        <v>1081227.78</v>
      </c>
      <c r="BA510" s="356">
        <v>1090122.5900000001</v>
      </c>
      <c r="BB510" s="356">
        <v>1111161.1100000001</v>
      </c>
      <c r="BC510" s="356">
        <v>157031.17000000001</v>
      </c>
      <c r="BD510" s="356" t="s">
        <v>3167</v>
      </c>
      <c r="BE510" s="356" t="s">
        <v>3167</v>
      </c>
      <c r="BF510" s="356">
        <v>0</v>
      </c>
      <c r="BG510" s="356">
        <v>0</v>
      </c>
      <c r="BH510" s="356">
        <v>0</v>
      </c>
      <c r="BI510" s="356">
        <v>0</v>
      </c>
      <c r="BJ510" s="356">
        <v>0</v>
      </c>
      <c r="BK510" s="356">
        <v>0</v>
      </c>
      <c r="BL510" s="356">
        <v>0</v>
      </c>
      <c r="BM510" s="356">
        <v>0</v>
      </c>
      <c r="BN510" s="356">
        <v>0</v>
      </c>
      <c r="BO510" s="356">
        <v>0</v>
      </c>
      <c r="BP510" s="356">
        <v>0</v>
      </c>
      <c r="BQ510" s="356">
        <v>0</v>
      </c>
      <c r="BR510" s="356">
        <v>0</v>
      </c>
      <c r="BS510" s="115" t="s">
        <v>4057</v>
      </c>
      <c r="BT510" s="115"/>
    </row>
    <row r="511" spans="1:72" ht="15.75" customHeight="1">
      <c r="A511" s="127" t="s">
        <v>30</v>
      </c>
      <c r="B511" s="108" t="s">
        <v>2929</v>
      </c>
      <c r="C511" s="127" t="s">
        <v>5547</v>
      </c>
      <c r="D511" s="309">
        <v>8521711</v>
      </c>
      <c r="E511" s="310" t="s">
        <v>18</v>
      </c>
      <c r="F511" s="310" t="s">
        <v>32</v>
      </c>
      <c r="G511" s="310" t="s">
        <v>255</v>
      </c>
      <c r="H511" s="310">
        <f>IFERROR(VLOOKUP(G511,'Cadastro de assessores'!A:B,2,FALSE),"Não Cadastrado")</f>
        <v>12344</v>
      </c>
      <c r="I511" s="310"/>
      <c r="J511" s="26" t="s">
        <v>4046</v>
      </c>
      <c r="K511" s="310" t="s">
        <v>170</v>
      </c>
      <c r="L511" s="442">
        <v>44715</v>
      </c>
      <c r="M511" s="442">
        <v>44718</v>
      </c>
      <c r="N511" s="309"/>
      <c r="O511" s="309" t="s">
        <v>4061</v>
      </c>
      <c r="P511" s="406">
        <v>7.0000000000000001E-3</v>
      </c>
      <c r="Q511" s="439"/>
      <c r="R511" s="436"/>
      <c r="S511" s="309" t="str">
        <f t="shared" si="54"/>
        <v>Qualificado</v>
      </c>
      <c r="T511" s="309" t="s">
        <v>163</v>
      </c>
      <c r="U511" s="309" t="s">
        <v>4100</v>
      </c>
      <c r="V511" s="309" t="s">
        <v>42</v>
      </c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356"/>
      <c r="AL511" s="356"/>
      <c r="AM511" s="356"/>
      <c r="AN511" s="356"/>
      <c r="AO511" s="356"/>
      <c r="AP511" s="356"/>
      <c r="AQ511" s="356"/>
      <c r="AR511" s="356"/>
      <c r="AS511" s="356"/>
      <c r="AT511" s="356"/>
      <c r="AU511" s="356"/>
      <c r="AV511" s="356"/>
      <c r="AW511" s="356"/>
      <c r="AX511" s="356"/>
      <c r="AY511" s="356"/>
      <c r="AZ511" s="356"/>
      <c r="BA511" s="356"/>
      <c r="BB511" s="356"/>
      <c r="BC511" s="356">
        <v>4058103.77</v>
      </c>
      <c r="BD511" s="356" t="s">
        <v>3167</v>
      </c>
      <c r="BE511" s="356">
        <v>20191.39</v>
      </c>
      <c r="BF511" s="356">
        <v>118539.68</v>
      </c>
      <c r="BG511" s="356">
        <v>120010.0304</v>
      </c>
      <c r="BH511" s="356">
        <v>129364.66</v>
      </c>
      <c r="BI511" s="356">
        <v>133204.64000000001</v>
      </c>
      <c r="BJ511" s="356">
        <v>138142.20000000001</v>
      </c>
      <c r="BK511" s="356">
        <v>146581.68</v>
      </c>
      <c r="BL511" s="356">
        <v>146819.07</v>
      </c>
      <c r="BM511" s="356">
        <v>147159.39000000001</v>
      </c>
      <c r="BN511" s="356">
        <v>6871.68</v>
      </c>
      <c r="BO511" s="356">
        <v>0</v>
      </c>
      <c r="BP511" s="356">
        <v>0</v>
      </c>
      <c r="BQ511" s="356">
        <v>0</v>
      </c>
      <c r="BR511" s="356">
        <v>0</v>
      </c>
      <c r="BS511" s="115">
        <v>0</v>
      </c>
      <c r="BT511" s="115"/>
    </row>
    <row r="512" spans="1:72" ht="15.75" customHeight="1">
      <c r="A512" s="127" t="s">
        <v>30</v>
      </c>
      <c r="B512" s="108" t="s">
        <v>2934</v>
      </c>
      <c r="C512" s="127" t="s">
        <v>2932</v>
      </c>
      <c r="D512" s="309">
        <v>4437315</v>
      </c>
      <c r="E512" s="310" t="s">
        <v>159</v>
      </c>
      <c r="F512" s="310" t="s">
        <v>32</v>
      </c>
      <c r="G512" s="310" t="s">
        <v>4112</v>
      </c>
      <c r="H512" s="310" t="str">
        <f>IFERROR(VLOOKUP(G512,'Cadastro de assessores'!A:B,2,FALSE),"Não Cadastrado")</f>
        <v>1441</v>
      </c>
      <c r="I512" s="310"/>
      <c r="J512" s="26" t="s">
        <v>4046</v>
      </c>
      <c r="K512" s="310" t="s">
        <v>170</v>
      </c>
      <c r="L512" s="434">
        <v>44082</v>
      </c>
      <c r="M512" s="434">
        <v>44082</v>
      </c>
      <c r="N512" s="309"/>
      <c r="O512" s="309" t="s">
        <v>4047</v>
      </c>
      <c r="P512" s="406">
        <v>0.02</v>
      </c>
      <c r="Q512" s="439" t="s">
        <v>5548</v>
      </c>
      <c r="R512" s="436"/>
      <c r="S512" s="309" t="str">
        <f t="shared" si="54"/>
        <v/>
      </c>
      <c r="T512" s="309" t="s">
        <v>163</v>
      </c>
      <c r="U512" s="309" t="s">
        <v>4070</v>
      </c>
      <c r="V512" s="309" t="s">
        <v>32</v>
      </c>
      <c r="W512" s="437" t="s">
        <v>4056</v>
      </c>
      <c r="X512" s="437" t="s">
        <v>4056</v>
      </c>
      <c r="Y512" s="437" t="s">
        <v>4056</v>
      </c>
      <c r="Z512" s="437" t="s">
        <v>4056</v>
      </c>
      <c r="AA512" s="437" t="s">
        <v>4056</v>
      </c>
      <c r="AB512" s="437" t="s">
        <v>4056</v>
      </c>
      <c r="AC512" s="437" t="s">
        <v>4056</v>
      </c>
      <c r="AD512" s="437" t="s">
        <v>4056</v>
      </c>
      <c r="AE512" s="437" t="s">
        <v>4056</v>
      </c>
      <c r="AF512" s="437" t="s">
        <v>4056</v>
      </c>
      <c r="AG512" s="437" t="s">
        <v>4056</v>
      </c>
      <c r="AH512" s="437" t="s">
        <v>5549</v>
      </c>
      <c r="AI512" s="437" t="s">
        <v>5550</v>
      </c>
      <c r="AJ512" s="437" t="s">
        <v>5551</v>
      </c>
      <c r="AK512" s="356">
        <v>657257.81999999995</v>
      </c>
      <c r="AL512" s="356">
        <v>632565.21</v>
      </c>
      <c r="AM512" s="356">
        <v>594937.73</v>
      </c>
      <c r="AN512" s="356">
        <v>598701.11</v>
      </c>
      <c r="AO512" s="356">
        <v>619386.11</v>
      </c>
      <c r="AP512" s="356">
        <v>623972.97</v>
      </c>
      <c r="AQ512" s="356">
        <v>620639.6</v>
      </c>
      <c r="AR512" s="356">
        <v>637110.27</v>
      </c>
      <c r="AS512" s="356">
        <v>630484.63</v>
      </c>
      <c r="AT512" s="356">
        <v>610265.25</v>
      </c>
      <c r="AU512" s="356">
        <v>600817.15</v>
      </c>
      <c r="AV512" s="356">
        <v>590502.78</v>
      </c>
      <c r="AW512" s="356">
        <v>550992.67000000004</v>
      </c>
      <c r="AX512" s="356">
        <v>548845.87</v>
      </c>
      <c r="AY512" s="356">
        <v>553071.6</v>
      </c>
      <c r="AZ512" s="356">
        <v>574805.24</v>
      </c>
      <c r="BA512" s="356">
        <v>555439.39</v>
      </c>
      <c r="BB512" s="356">
        <v>581362.97</v>
      </c>
      <c r="BC512" s="356">
        <v>0</v>
      </c>
      <c r="BD512" s="356">
        <v>572573.06999999995</v>
      </c>
      <c r="BE512" s="356">
        <v>558618.55000000005</v>
      </c>
      <c r="BF512" s="356">
        <v>577536.22</v>
      </c>
      <c r="BG512" s="356">
        <v>588305.11710000003</v>
      </c>
      <c r="BH512" s="356">
        <v>584039.64</v>
      </c>
      <c r="BI512" s="356">
        <v>618215.57999999996</v>
      </c>
      <c r="BJ512" s="356">
        <v>612819.23</v>
      </c>
      <c r="BK512" s="356">
        <v>615044.11</v>
      </c>
      <c r="BL512" s="356">
        <v>616549</v>
      </c>
      <c r="BM512" s="356">
        <v>122722.11</v>
      </c>
      <c r="BN512" s="356">
        <v>144.38</v>
      </c>
      <c r="BO512" s="356">
        <v>144.38</v>
      </c>
      <c r="BP512" s="356">
        <v>144.38</v>
      </c>
      <c r="BQ512" s="356">
        <v>144.38</v>
      </c>
      <c r="BR512" s="356">
        <v>144.38</v>
      </c>
      <c r="BS512" s="115">
        <v>0</v>
      </c>
      <c r="BT512" s="115"/>
    </row>
    <row r="513" spans="1:72" ht="15.75" customHeight="1">
      <c r="A513" s="127" t="s">
        <v>30</v>
      </c>
      <c r="B513" s="108" t="s">
        <v>5552</v>
      </c>
      <c r="C513" s="408" t="s">
        <v>5553</v>
      </c>
      <c r="D513" s="316">
        <v>5917601</v>
      </c>
      <c r="E513" s="309" t="s">
        <v>18</v>
      </c>
      <c r="F513" s="309" t="s">
        <v>32</v>
      </c>
      <c r="G513" s="309" t="s">
        <v>3936</v>
      </c>
      <c r="H513" s="309" t="str">
        <f>IFERROR(VLOOKUP(G513,'Cadastro de assessores'!A:B,2,FALSE),"Não Cadastrado")</f>
        <v>18266</v>
      </c>
      <c r="I513" s="309"/>
      <c r="J513" s="26" t="s">
        <v>161</v>
      </c>
      <c r="K513" s="309" t="s">
        <v>4052</v>
      </c>
      <c r="L513" s="405">
        <v>44397</v>
      </c>
      <c r="M513" s="405">
        <v>44397</v>
      </c>
      <c r="N513" s="409">
        <v>44622</v>
      </c>
      <c r="O513" s="316" t="s">
        <v>4068</v>
      </c>
      <c r="P513" s="406">
        <v>2.5000000000000001E-2</v>
      </c>
      <c r="Q513" s="176" t="s">
        <v>5554</v>
      </c>
      <c r="R513" s="436"/>
      <c r="S513" s="309" t="str">
        <f t="shared" si="54"/>
        <v>Não Qualificado</v>
      </c>
      <c r="T513" s="309" t="s">
        <v>163</v>
      </c>
      <c r="U513" s="309" t="s">
        <v>4055</v>
      </c>
      <c r="V513" s="309" t="s">
        <v>32</v>
      </c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  <c r="AG513" s="367"/>
      <c r="AH513" s="437"/>
      <c r="AI513" s="437"/>
      <c r="AJ513" s="356"/>
      <c r="AK513" s="356"/>
      <c r="AL513" s="356"/>
      <c r="AM513" s="356"/>
      <c r="AN513" s="356"/>
      <c r="AO513" s="356"/>
      <c r="AP513" s="356"/>
      <c r="AQ513" s="356"/>
      <c r="AR513" s="356"/>
      <c r="AS513" s="367"/>
      <c r="AT513" s="357">
        <v>96476.73</v>
      </c>
      <c r="AU513" s="357">
        <v>94262.73</v>
      </c>
      <c r="AV513" s="356">
        <v>89008.83</v>
      </c>
      <c r="AW513" s="356">
        <v>81910.05</v>
      </c>
      <c r="AX513" s="356">
        <v>81057.42</v>
      </c>
      <c r="AY513" s="356">
        <v>82574.41</v>
      </c>
      <c r="AZ513" s="356">
        <v>87558.47</v>
      </c>
      <c r="BA513" s="356">
        <v>88881.68</v>
      </c>
      <c r="BB513" s="356">
        <v>0</v>
      </c>
      <c r="BC513" s="356">
        <v>106906.51</v>
      </c>
      <c r="BD513" s="356" t="s">
        <v>3167</v>
      </c>
      <c r="BE513" s="356" t="s">
        <v>3167</v>
      </c>
      <c r="BF513" s="356">
        <v>0</v>
      </c>
      <c r="BG513" s="356">
        <v>0</v>
      </c>
      <c r="BH513" s="356">
        <v>0</v>
      </c>
      <c r="BI513" s="356">
        <v>0</v>
      </c>
      <c r="BJ513" s="356">
        <v>0</v>
      </c>
      <c r="BK513" s="356">
        <v>0</v>
      </c>
      <c r="BL513" s="356">
        <v>0</v>
      </c>
      <c r="BM513" s="356">
        <v>0</v>
      </c>
      <c r="BN513" s="356">
        <v>0</v>
      </c>
      <c r="BO513" s="356">
        <v>0</v>
      </c>
      <c r="BP513" s="356">
        <v>0</v>
      </c>
      <c r="BQ513" s="356">
        <v>0</v>
      </c>
      <c r="BR513" s="356">
        <v>0</v>
      </c>
      <c r="BS513" s="115" t="s">
        <v>4057</v>
      </c>
      <c r="BT513" s="115"/>
    </row>
    <row r="514" spans="1:72" ht="15.75" customHeight="1">
      <c r="A514" s="127" t="s">
        <v>30</v>
      </c>
      <c r="B514" s="108" t="s">
        <v>2949</v>
      </c>
      <c r="C514" s="127" t="s">
        <v>5555</v>
      </c>
      <c r="D514" s="309">
        <v>4367434</v>
      </c>
      <c r="E514" s="310" t="s">
        <v>159</v>
      </c>
      <c r="F514" s="310" t="s">
        <v>32</v>
      </c>
      <c r="G514" s="310" t="s">
        <v>1841</v>
      </c>
      <c r="H514" s="310" t="str">
        <f>IFERROR(VLOOKUP(G514,'Cadastro de assessores'!A:B,2,FALSE),"Não Cadastrado")</f>
        <v>17243</v>
      </c>
      <c r="I514" s="310"/>
      <c r="J514" s="26" t="s">
        <v>4046</v>
      </c>
      <c r="K514" s="310" t="s">
        <v>170</v>
      </c>
      <c r="L514" s="435">
        <v>44147</v>
      </c>
      <c r="M514" s="435">
        <v>44147</v>
      </c>
      <c r="N514" s="309"/>
      <c r="O514" s="309" t="s">
        <v>4068</v>
      </c>
      <c r="P514" s="406">
        <v>2.5000000000000001E-2</v>
      </c>
      <c r="Q514" s="439" t="s">
        <v>5556</v>
      </c>
      <c r="R514" s="436"/>
      <c r="S514" s="309" t="str">
        <f t="shared" si="54"/>
        <v>Não Qualificado</v>
      </c>
      <c r="T514" s="309" t="s">
        <v>163</v>
      </c>
      <c r="U514" s="309" t="s">
        <v>4070</v>
      </c>
      <c r="V514" s="309" t="s">
        <v>32</v>
      </c>
      <c r="W514" s="437" t="s">
        <v>4056</v>
      </c>
      <c r="X514" s="437" t="s">
        <v>4056</v>
      </c>
      <c r="Y514" s="437" t="s">
        <v>4056</v>
      </c>
      <c r="Z514" s="437" t="s">
        <v>4056</v>
      </c>
      <c r="AA514" s="437" t="s">
        <v>4056</v>
      </c>
      <c r="AB514" s="437" t="s">
        <v>4056</v>
      </c>
      <c r="AC514" s="437" t="s">
        <v>4056</v>
      </c>
      <c r="AD514" s="437" t="s">
        <v>4056</v>
      </c>
      <c r="AE514" s="437" t="s">
        <v>4056</v>
      </c>
      <c r="AF514" s="437" t="s">
        <v>4056</v>
      </c>
      <c r="AG514" s="437" t="s">
        <v>4056</v>
      </c>
      <c r="AH514" s="437" t="s">
        <v>4056</v>
      </c>
      <c r="AI514" s="437" t="s">
        <v>4056</v>
      </c>
      <c r="AJ514" s="437" t="s">
        <v>5557</v>
      </c>
      <c r="AK514" s="356">
        <v>738550.54</v>
      </c>
      <c r="AL514" s="356">
        <v>727862.32</v>
      </c>
      <c r="AM514" s="356">
        <v>667132.25</v>
      </c>
      <c r="AN514" s="356">
        <v>674370.64</v>
      </c>
      <c r="AO514" s="356">
        <v>722776.02</v>
      </c>
      <c r="AP514" s="356">
        <v>732622</v>
      </c>
      <c r="AQ514" s="356">
        <v>725186.69</v>
      </c>
      <c r="AR514" s="356">
        <v>766121.4</v>
      </c>
      <c r="AS514" s="356">
        <v>601369.97</v>
      </c>
      <c r="AT514" s="356">
        <v>568501.29</v>
      </c>
      <c r="AU514" s="356">
        <v>555519.34</v>
      </c>
      <c r="AV514" s="356">
        <v>857404.87</v>
      </c>
      <c r="AW514" s="356">
        <v>785114.48</v>
      </c>
      <c r="AX514" s="356">
        <v>775267.08</v>
      </c>
      <c r="AY514" s="356">
        <v>792264.33</v>
      </c>
      <c r="AZ514" s="356">
        <v>849226.65</v>
      </c>
      <c r="BA514" s="356">
        <v>858109.48</v>
      </c>
      <c r="BB514" s="356">
        <v>919304.93</v>
      </c>
      <c r="BC514" s="356">
        <v>74883.5</v>
      </c>
      <c r="BD514" s="356">
        <v>605301.66</v>
      </c>
      <c r="BE514" s="356">
        <v>618663.17000000004</v>
      </c>
      <c r="BF514" s="356">
        <v>583958.74</v>
      </c>
      <c r="BG514" s="356">
        <v>523462.14</v>
      </c>
      <c r="BH514" s="356">
        <v>488864.6</v>
      </c>
      <c r="BI514" s="356">
        <v>266497.83</v>
      </c>
      <c r="BJ514" s="356">
        <v>260755.66</v>
      </c>
      <c r="BK514" s="356">
        <v>259824.74</v>
      </c>
      <c r="BL514" s="356">
        <v>264138.86</v>
      </c>
      <c r="BM514" s="356">
        <v>252724.83</v>
      </c>
      <c r="BN514" s="356">
        <v>5561.18</v>
      </c>
      <c r="BO514" s="356">
        <v>5637.62</v>
      </c>
      <c r="BP514" s="356">
        <v>55.37</v>
      </c>
      <c r="BQ514" s="356">
        <v>55.77</v>
      </c>
      <c r="BR514" s="356">
        <v>56.3</v>
      </c>
      <c r="BS514" s="115">
        <v>0</v>
      </c>
      <c r="BT514" s="115"/>
    </row>
    <row r="515" spans="1:72" ht="15.75" customHeight="1">
      <c r="A515" s="127" t="s">
        <v>30</v>
      </c>
      <c r="B515" s="108" t="s">
        <v>2952</v>
      </c>
      <c r="C515" s="127" t="s">
        <v>5558</v>
      </c>
      <c r="D515" s="309">
        <v>6163576</v>
      </c>
      <c r="E515" s="310" t="s">
        <v>18</v>
      </c>
      <c r="F515" s="310" t="s">
        <v>42</v>
      </c>
      <c r="G515" s="310" t="s">
        <v>52</v>
      </c>
      <c r="H515" s="310" t="str">
        <f>IFERROR(VLOOKUP(G515,'Cadastro de assessores'!A:B,2,FALSE),"Não Cadastrado")</f>
        <v>18890</v>
      </c>
      <c r="I515" s="310"/>
      <c r="J515" s="26" t="s">
        <v>4046</v>
      </c>
      <c r="K515" s="310"/>
      <c r="L515" s="434"/>
      <c r="M515" s="434">
        <v>44847</v>
      </c>
      <c r="N515" s="309"/>
      <c r="O515" s="309" t="s">
        <v>4061</v>
      </c>
      <c r="P515" s="406">
        <v>0.01</v>
      </c>
      <c r="Q515" s="439" t="s">
        <v>5559</v>
      </c>
      <c r="R515" s="436"/>
      <c r="S515" s="309"/>
      <c r="T515" s="309"/>
      <c r="U515" s="309"/>
      <c r="V515" s="309" t="s">
        <v>230</v>
      </c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356"/>
      <c r="AL515" s="356"/>
      <c r="AM515" s="356"/>
      <c r="AN515" s="356"/>
      <c r="AO515" s="356"/>
      <c r="AP515" s="356"/>
      <c r="AQ515" s="356"/>
      <c r="AR515" s="356"/>
      <c r="AS515" s="356"/>
      <c r="AT515" s="356"/>
      <c r="AU515" s="356"/>
      <c r="AV515" s="356"/>
      <c r="AW515" s="356"/>
      <c r="AX515" s="356"/>
      <c r="AY515" s="356"/>
      <c r="AZ515" s="356"/>
      <c r="BA515" s="356"/>
      <c r="BB515" s="356"/>
      <c r="BC515" s="356"/>
      <c r="BD515" s="356"/>
      <c r="BE515" s="356"/>
      <c r="BF515" s="356"/>
      <c r="BG515" s="356"/>
      <c r="BH515" s="356"/>
      <c r="BI515" s="356">
        <v>69376.87</v>
      </c>
      <c r="BJ515" s="356">
        <v>79083.41</v>
      </c>
      <c r="BK515" s="356">
        <v>88942.48</v>
      </c>
      <c r="BL515" s="356">
        <v>81839.09</v>
      </c>
      <c r="BM515" s="356">
        <v>82561.69</v>
      </c>
      <c r="BN515" s="356">
        <v>422.5</v>
      </c>
      <c r="BO515" s="356">
        <v>201.53</v>
      </c>
      <c r="BP515" s="356">
        <v>73.849999999999994</v>
      </c>
      <c r="BQ515" s="356">
        <v>0.09</v>
      </c>
      <c r="BR515" s="356">
        <v>0.09</v>
      </c>
      <c r="BS515" s="115" t="s">
        <v>4057</v>
      </c>
      <c r="BT515" s="115"/>
    </row>
    <row r="516" spans="1:72" ht="15.75" customHeight="1">
      <c r="A516" s="127" t="s">
        <v>30</v>
      </c>
      <c r="B516" s="108" t="s">
        <v>5560</v>
      </c>
      <c r="C516" s="127" t="s">
        <v>5561</v>
      </c>
      <c r="D516" s="309">
        <v>4418396</v>
      </c>
      <c r="E516" s="310" t="s">
        <v>159</v>
      </c>
      <c r="F516" s="310" t="s">
        <v>32</v>
      </c>
      <c r="G516" s="310" t="s">
        <v>5562</v>
      </c>
      <c r="H516" s="310" t="str">
        <f>IFERROR(VLOOKUP(G516,'Cadastro de assessores'!A:B,2,FALSE),"Não Cadastrado")</f>
        <v>16072</v>
      </c>
      <c r="I516" s="310"/>
      <c r="J516" s="26" t="s">
        <v>4046</v>
      </c>
      <c r="K516" s="310" t="s">
        <v>170</v>
      </c>
      <c r="L516" s="434">
        <v>44075</v>
      </c>
      <c r="M516" s="434">
        <v>44082</v>
      </c>
      <c r="N516" s="309"/>
      <c r="O516" s="309" t="s">
        <v>4047</v>
      </c>
      <c r="P516" s="406">
        <v>0.02</v>
      </c>
      <c r="Q516" s="439"/>
      <c r="R516" s="436"/>
      <c r="S516" s="309" t="str">
        <f t="shared" ref="S516:S533" si="55">IF(BC516&lt;=0,"",IF(BC516&lt;=1000000,"Não Qualificado",IF(AND(BC516&gt;1000000,BC516&lt;=10000000),"Qualificado","Profissional")))</f>
        <v>Não Qualificado</v>
      </c>
      <c r="T516" s="309" t="s">
        <v>163</v>
      </c>
      <c r="U516" s="309" t="s">
        <v>4055</v>
      </c>
      <c r="V516" s="309" t="s">
        <v>32</v>
      </c>
      <c r="W516" s="437" t="s">
        <v>4056</v>
      </c>
      <c r="X516" s="437" t="s">
        <v>4056</v>
      </c>
      <c r="Y516" s="437" t="s">
        <v>4056</v>
      </c>
      <c r="Z516" s="437" t="s">
        <v>4056</v>
      </c>
      <c r="AA516" s="437" t="s">
        <v>4056</v>
      </c>
      <c r="AB516" s="437" t="s">
        <v>4056</v>
      </c>
      <c r="AC516" s="437" t="s">
        <v>4056</v>
      </c>
      <c r="AD516" s="437" t="s">
        <v>4056</v>
      </c>
      <c r="AE516" s="437" t="s">
        <v>4056</v>
      </c>
      <c r="AF516" s="437" t="s">
        <v>4056</v>
      </c>
      <c r="AG516" s="437" t="s">
        <v>4056</v>
      </c>
      <c r="AH516" s="437" t="s">
        <v>5563</v>
      </c>
      <c r="AI516" s="437" t="s">
        <v>5564</v>
      </c>
      <c r="AJ516" s="437" t="s">
        <v>5565</v>
      </c>
      <c r="AK516" s="356">
        <v>315704.55</v>
      </c>
      <c r="AL516" s="356">
        <v>306755.90000000002</v>
      </c>
      <c r="AM516" s="356">
        <v>292002.43</v>
      </c>
      <c r="AN516" s="356">
        <v>291494.69</v>
      </c>
      <c r="AO516" s="356">
        <v>303055.38</v>
      </c>
      <c r="AP516" s="356">
        <v>181882.68</v>
      </c>
      <c r="AQ516" s="356">
        <v>180621.13</v>
      </c>
      <c r="AR516" s="356">
        <v>2046.59</v>
      </c>
      <c r="AS516" s="356">
        <v>2057.2199999999998</v>
      </c>
      <c r="AT516" s="356">
        <v>2053.6999999999998</v>
      </c>
      <c r="AU516" s="356">
        <v>2057.6999999999998</v>
      </c>
      <c r="AV516" s="356">
        <v>345.53</v>
      </c>
      <c r="AW516" s="356">
        <v>544.87</v>
      </c>
      <c r="AX516" s="356">
        <v>544.07000000000005</v>
      </c>
      <c r="AY516" s="356">
        <v>500.92</v>
      </c>
      <c r="AZ516" s="356">
        <v>173.8</v>
      </c>
      <c r="BA516" s="356">
        <v>173.61</v>
      </c>
      <c r="BB516" s="356">
        <v>99.37</v>
      </c>
      <c r="BC516" s="356">
        <v>124.19</v>
      </c>
      <c r="BD516" s="356">
        <v>104.69</v>
      </c>
      <c r="BE516" s="356">
        <v>104.69</v>
      </c>
      <c r="BF516" s="356">
        <v>104.7</v>
      </c>
      <c r="BG516" s="356">
        <v>0</v>
      </c>
      <c r="BH516" s="356">
        <v>0</v>
      </c>
      <c r="BI516" s="356">
        <v>0</v>
      </c>
      <c r="BJ516" s="356">
        <v>0</v>
      </c>
      <c r="BK516" s="356">
        <v>0</v>
      </c>
      <c r="BL516" s="356">
        <v>0</v>
      </c>
      <c r="BM516" s="356">
        <v>0</v>
      </c>
      <c r="BN516" s="356">
        <v>0</v>
      </c>
      <c r="BO516" s="356">
        <v>0</v>
      </c>
      <c r="BP516" s="356">
        <v>0</v>
      </c>
      <c r="BQ516" s="356">
        <v>0</v>
      </c>
      <c r="BR516" s="356">
        <v>0</v>
      </c>
      <c r="BS516" s="115">
        <v>0</v>
      </c>
      <c r="BT516" s="115"/>
    </row>
    <row r="517" spans="1:72" ht="15.75" customHeight="1">
      <c r="A517" s="127" t="s">
        <v>30</v>
      </c>
      <c r="B517" s="108" t="s">
        <v>5566</v>
      </c>
      <c r="C517" s="127" t="s">
        <v>5567</v>
      </c>
      <c r="D517" s="309">
        <v>2847489</v>
      </c>
      <c r="E517" s="309" t="s">
        <v>3158</v>
      </c>
      <c r="F517" s="309" t="s">
        <v>32</v>
      </c>
      <c r="G517" s="309" t="s">
        <v>3158</v>
      </c>
      <c r="H517" s="309" t="str">
        <f>IFERROR(VLOOKUP(G517,'Cadastro de assessores'!A:B,2,FALSE),"Não Cadastrado")</f>
        <v>18986</v>
      </c>
      <c r="I517" s="309"/>
      <c r="J517" s="26" t="s">
        <v>161</v>
      </c>
      <c r="K517" s="309" t="s">
        <v>4052</v>
      </c>
      <c r="L517" s="405">
        <v>43850</v>
      </c>
      <c r="M517" s="405">
        <v>43850</v>
      </c>
      <c r="N517" s="405">
        <v>44011</v>
      </c>
      <c r="O517" s="309" t="s">
        <v>4053</v>
      </c>
      <c r="P517" s="406">
        <v>1.4999999999999999E-2</v>
      </c>
      <c r="Q517" s="439" t="s">
        <v>5568</v>
      </c>
      <c r="R517" s="436"/>
      <c r="S517" s="309" t="str">
        <f t="shared" si="55"/>
        <v/>
      </c>
      <c r="T517" s="309" t="s">
        <v>163</v>
      </c>
      <c r="U517" s="309" t="s">
        <v>4250</v>
      </c>
      <c r="V517" s="309" t="s">
        <v>32</v>
      </c>
      <c r="W517" s="437" t="s">
        <v>4056</v>
      </c>
      <c r="X517" s="437" t="s">
        <v>4056</v>
      </c>
      <c r="Y517" s="437" t="s">
        <v>4056</v>
      </c>
      <c r="Z517" s="437" t="s">
        <v>5569</v>
      </c>
      <c r="AA517" s="437" t="s">
        <v>5570</v>
      </c>
      <c r="AB517" s="437" t="s">
        <v>5571</v>
      </c>
      <c r="AC517" s="437" t="s">
        <v>5572</v>
      </c>
      <c r="AD517" s="437" t="s">
        <v>5573</v>
      </c>
      <c r="AE517" s="437" t="s">
        <v>4056</v>
      </c>
      <c r="AF517" s="437" t="s">
        <v>4056</v>
      </c>
      <c r="AG517" s="437" t="s">
        <v>4056</v>
      </c>
      <c r="AH517" s="437"/>
      <c r="AI517" s="437" t="s">
        <v>4056</v>
      </c>
      <c r="AJ517" s="437"/>
      <c r="AK517" s="356"/>
      <c r="AL517" s="356"/>
      <c r="AM517" s="356" t="s">
        <v>3378</v>
      </c>
      <c r="AN517" s="356"/>
      <c r="AO517" s="356"/>
      <c r="AP517" s="356"/>
      <c r="AQ517" s="356"/>
      <c r="AR517" s="356"/>
      <c r="AS517" s="356"/>
      <c r="AT517" s="356"/>
      <c r="AU517" s="356"/>
      <c r="AV517" s="356"/>
      <c r="AW517" s="356"/>
      <c r="AX517" s="356"/>
      <c r="AY517" s="356"/>
      <c r="AZ517" s="356"/>
      <c r="BA517" s="356">
        <v>0</v>
      </c>
      <c r="BB517" s="356">
        <v>0</v>
      </c>
      <c r="BC517" s="356">
        <v>0</v>
      </c>
      <c r="BD517" s="356" t="s">
        <v>3167</v>
      </c>
      <c r="BE517" s="356" t="s">
        <v>3167</v>
      </c>
      <c r="BF517" s="356">
        <v>0</v>
      </c>
      <c r="BG517" s="356">
        <v>0</v>
      </c>
      <c r="BH517" s="356">
        <v>0</v>
      </c>
      <c r="BI517" s="356">
        <v>0</v>
      </c>
      <c r="BJ517" s="356">
        <v>0</v>
      </c>
      <c r="BK517" s="356">
        <v>0</v>
      </c>
      <c r="BL517" s="356">
        <v>0</v>
      </c>
      <c r="BM517" s="356">
        <v>0</v>
      </c>
      <c r="BN517" s="356">
        <v>0</v>
      </c>
      <c r="BO517" s="356">
        <v>0</v>
      </c>
      <c r="BP517" s="356">
        <v>0</v>
      </c>
      <c r="BQ517" s="356">
        <v>0</v>
      </c>
      <c r="BR517" s="356">
        <v>0</v>
      </c>
      <c r="BS517" s="115" t="s">
        <v>4057</v>
      </c>
      <c r="BT517" s="115"/>
    </row>
    <row r="518" spans="1:72" ht="15.75" customHeight="1">
      <c r="A518" s="127" t="s">
        <v>30</v>
      </c>
      <c r="B518" s="108" t="s">
        <v>2957</v>
      </c>
      <c r="C518" s="127" t="s">
        <v>2955</v>
      </c>
      <c r="D518" s="309">
        <v>4879786</v>
      </c>
      <c r="E518" s="310" t="s">
        <v>159</v>
      </c>
      <c r="F518" s="310" t="s">
        <v>32</v>
      </c>
      <c r="G518" s="310" t="s">
        <v>4326</v>
      </c>
      <c r="H518" s="310" t="str">
        <f>IFERROR(VLOOKUP(G518,'Cadastro de assessores'!A:B,2,FALSE),"Não Cadastrado")</f>
        <v>15049</v>
      </c>
      <c r="I518" s="310"/>
      <c r="J518" s="26" t="s">
        <v>4046</v>
      </c>
      <c r="K518" s="310" t="s">
        <v>170</v>
      </c>
      <c r="L518" s="434">
        <v>44251</v>
      </c>
      <c r="M518" s="434">
        <v>44251</v>
      </c>
      <c r="N518" s="316"/>
      <c r="O518" s="316" t="s">
        <v>4101</v>
      </c>
      <c r="P518" s="406">
        <v>8.0000000000000002E-3</v>
      </c>
      <c r="Q518" s="439"/>
      <c r="R518" s="436"/>
      <c r="S518" s="309" t="str">
        <f t="shared" si="55"/>
        <v>Não Qualificado</v>
      </c>
      <c r="T518" s="309" t="s">
        <v>163</v>
      </c>
      <c r="U518" s="309" t="s">
        <v>4070</v>
      </c>
      <c r="V518" s="309" t="s">
        <v>32</v>
      </c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356"/>
      <c r="AL518" s="356"/>
      <c r="AM518" s="356">
        <v>94623.52</v>
      </c>
      <c r="AN518" s="356">
        <v>116687.27</v>
      </c>
      <c r="AO518" s="356">
        <v>133167.04999999999</v>
      </c>
      <c r="AP518" s="356">
        <v>154673.42000000001</v>
      </c>
      <c r="AQ518" s="356">
        <v>155491.1</v>
      </c>
      <c r="AR518" s="356">
        <v>173225.72</v>
      </c>
      <c r="AS518" s="356">
        <v>171164.19</v>
      </c>
      <c r="AT518" s="356">
        <v>180995.81</v>
      </c>
      <c r="AU518" s="356">
        <v>175719.55</v>
      </c>
      <c r="AV518" s="356">
        <v>174503.62</v>
      </c>
      <c r="AW518" s="356">
        <v>191835.75</v>
      </c>
      <c r="AX518" s="356">
        <v>185005.34</v>
      </c>
      <c r="AY518" s="356">
        <v>201078.61</v>
      </c>
      <c r="AZ518" s="356">
        <v>206768.66</v>
      </c>
      <c r="BA518" s="356">
        <v>207387.42</v>
      </c>
      <c r="BB518" s="356">
        <v>213305.06</v>
      </c>
      <c r="BC518" s="356">
        <v>111427.63</v>
      </c>
      <c r="BD518" s="356">
        <v>226045.99</v>
      </c>
      <c r="BE518" s="356">
        <v>235638.66</v>
      </c>
      <c r="BF518" s="356">
        <v>240928.9</v>
      </c>
      <c r="BG518" s="356">
        <v>269167.61</v>
      </c>
      <c r="BH518" s="356">
        <v>273795.03000000003</v>
      </c>
      <c r="BI518" s="356">
        <v>276573.92</v>
      </c>
      <c r="BJ518" s="356">
        <v>278732.21000000002</v>
      </c>
      <c r="BK518" s="356">
        <v>277930.93</v>
      </c>
      <c r="BL518" s="356">
        <v>15789.86</v>
      </c>
      <c r="BM518" s="356">
        <v>120.67</v>
      </c>
      <c r="BN518" s="356">
        <v>0</v>
      </c>
      <c r="BO518" s="356">
        <v>0</v>
      </c>
      <c r="BP518" s="356">
        <v>0</v>
      </c>
      <c r="BQ518" s="356">
        <v>0</v>
      </c>
      <c r="BR518" s="356">
        <v>0</v>
      </c>
      <c r="BS518" s="115">
        <v>0</v>
      </c>
      <c r="BT518" s="115"/>
    </row>
    <row r="519" spans="1:72" ht="15.75" customHeight="1">
      <c r="A519" s="127" t="s">
        <v>30</v>
      </c>
      <c r="B519" s="108" t="s">
        <v>2963</v>
      </c>
      <c r="C519" s="408" t="s">
        <v>5574</v>
      </c>
      <c r="D519" s="441">
        <v>2536076</v>
      </c>
      <c r="E519" s="310" t="s">
        <v>18</v>
      </c>
      <c r="F519" s="310" t="s">
        <v>42</v>
      </c>
      <c r="G519" s="310" t="s">
        <v>90</v>
      </c>
      <c r="H519" s="310">
        <f>IFERROR(VLOOKUP(G519,'Cadastro de assessores'!A:B,2,FALSE),"Não Cadastrado")</f>
        <v>12331</v>
      </c>
      <c r="I519" s="310"/>
      <c r="J519" s="26" t="s">
        <v>4046</v>
      </c>
      <c r="K519" s="310" t="s">
        <v>170</v>
      </c>
      <c r="L519" s="442">
        <v>44665</v>
      </c>
      <c r="M519" s="442">
        <v>44665</v>
      </c>
      <c r="N519" s="316"/>
      <c r="O519" s="316" t="s">
        <v>4064</v>
      </c>
      <c r="P519" s="406">
        <v>1.2E-2</v>
      </c>
      <c r="Q519" s="439" t="s">
        <v>5575</v>
      </c>
      <c r="R519" s="436"/>
      <c r="S519" s="309" t="str">
        <f t="shared" si="55"/>
        <v/>
      </c>
      <c r="T519" s="309" t="s">
        <v>163</v>
      </c>
      <c r="U519" s="309" t="s">
        <v>4100</v>
      </c>
      <c r="V519" s="309" t="s">
        <v>42</v>
      </c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356"/>
      <c r="AL519" s="356"/>
      <c r="AM519" s="356"/>
      <c r="AN519" s="356"/>
      <c r="AO519" s="356"/>
      <c r="AP519" s="356"/>
      <c r="AQ519" s="356"/>
      <c r="AR519" s="356"/>
      <c r="AS519" s="356"/>
      <c r="AT519" s="356"/>
      <c r="AU519" s="356"/>
      <c r="AV519" s="356"/>
      <c r="AW519" s="356"/>
      <c r="AX519" s="356"/>
      <c r="AY519" s="356"/>
      <c r="AZ519" s="356"/>
      <c r="BA519" s="356"/>
      <c r="BB519" s="356"/>
      <c r="BC519" s="356"/>
      <c r="BD519" s="356">
        <v>451324.81</v>
      </c>
      <c r="BE519" s="356">
        <v>454361.13</v>
      </c>
      <c r="BF519" s="356">
        <v>455298.68</v>
      </c>
      <c r="BG519" s="356">
        <v>460344.23830000003</v>
      </c>
      <c r="BH519" s="356">
        <v>463600.11</v>
      </c>
      <c r="BI519" s="356">
        <v>466315.06</v>
      </c>
      <c r="BJ519" s="356">
        <v>468663.84</v>
      </c>
      <c r="BK519" s="356">
        <v>471964.89</v>
      </c>
      <c r="BL519" s="356">
        <v>475987.18</v>
      </c>
      <c r="BM519" s="356">
        <v>665.27</v>
      </c>
      <c r="BN519" s="356">
        <v>0</v>
      </c>
      <c r="BO519" s="356">
        <v>0</v>
      </c>
      <c r="BP519" s="356">
        <v>0</v>
      </c>
      <c r="BQ519" s="356">
        <v>0</v>
      </c>
      <c r="BR519" s="356">
        <v>0</v>
      </c>
      <c r="BS519" s="115">
        <v>0</v>
      </c>
      <c r="BT519" s="115"/>
    </row>
    <row r="520" spans="1:72" ht="15.75" customHeight="1">
      <c r="A520" s="127" t="s">
        <v>30</v>
      </c>
      <c r="B520" s="108" t="s">
        <v>5576</v>
      </c>
      <c r="C520" s="127" t="s">
        <v>5577</v>
      </c>
      <c r="D520" s="309">
        <v>4548330</v>
      </c>
      <c r="E520" s="310" t="s">
        <v>159</v>
      </c>
      <c r="F520" s="310" t="s">
        <v>32</v>
      </c>
      <c r="G520" s="310" t="s">
        <v>1841</v>
      </c>
      <c r="H520" s="310" t="str">
        <f>IFERROR(VLOOKUP(G520,'Cadastro de assessores'!A:B,2,FALSE),"Não Cadastrado")</f>
        <v>17243</v>
      </c>
      <c r="I520" s="310"/>
      <c r="J520" s="26" t="s">
        <v>4046</v>
      </c>
      <c r="K520" s="309" t="s">
        <v>170</v>
      </c>
      <c r="L520" s="435">
        <v>44130</v>
      </c>
      <c r="M520" s="435">
        <v>44130</v>
      </c>
      <c r="N520" s="309"/>
      <c r="O520" s="309" t="s">
        <v>4053</v>
      </c>
      <c r="P520" s="406">
        <v>1.4999999999999999E-2</v>
      </c>
      <c r="Q520" s="439"/>
      <c r="R520" s="436"/>
      <c r="S520" s="309" t="str">
        <f t="shared" si="55"/>
        <v>Não Qualificado</v>
      </c>
      <c r="T520" s="309" t="s">
        <v>207</v>
      </c>
      <c r="U520" s="309" t="s">
        <v>4082</v>
      </c>
      <c r="V520" s="309" t="s">
        <v>32</v>
      </c>
      <c r="W520" s="437" t="s">
        <v>4056</v>
      </c>
      <c r="X520" s="437" t="s">
        <v>4056</v>
      </c>
      <c r="Y520" s="437" t="s">
        <v>4056</v>
      </c>
      <c r="Z520" s="437" t="s">
        <v>4056</v>
      </c>
      <c r="AA520" s="437" t="s">
        <v>4056</v>
      </c>
      <c r="AB520" s="437" t="s">
        <v>4056</v>
      </c>
      <c r="AC520" s="437" t="s">
        <v>4056</v>
      </c>
      <c r="AD520" s="437" t="s">
        <v>4056</v>
      </c>
      <c r="AE520" s="437" t="s">
        <v>4056</v>
      </c>
      <c r="AF520" s="437" t="s">
        <v>4056</v>
      </c>
      <c r="AG520" s="437" t="s">
        <v>4056</v>
      </c>
      <c r="AH520" s="437"/>
      <c r="AI520" s="437" t="s">
        <v>5578</v>
      </c>
      <c r="AJ520" s="437" t="s">
        <v>5579</v>
      </c>
      <c r="AK520" s="356"/>
      <c r="AL520" s="356">
        <v>154145.4</v>
      </c>
      <c r="AM520" s="356">
        <v>244503.55</v>
      </c>
      <c r="AN520" s="356">
        <v>245098.86</v>
      </c>
      <c r="AO520" s="356">
        <v>251631.13</v>
      </c>
      <c r="AP520" s="356">
        <v>253218.32</v>
      </c>
      <c r="AQ520" s="356">
        <v>252175.62</v>
      </c>
      <c r="AR520" s="356">
        <v>258354.28</v>
      </c>
      <c r="AS520" s="356">
        <v>256172.96</v>
      </c>
      <c r="AT520" s="356">
        <v>250902.41</v>
      </c>
      <c r="AU520" s="356">
        <v>249230.42</v>
      </c>
      <c r="AV520" s="356">
        <v>244969.86</v>
      </c>
      <c r="AW520" s="356">
        <v>237043.86</v>
      </c>
      <c r="AX520" s="356">
        <v>236709.21</v>
      </c>
      <c r="AY520" s="356">
        <v>239439.29</v>
      </c>
      <c r="AZ520" s="356">
        <v>247715.95</v>
      </c>
      <c r="BA520" s="356">
        <v>249710.25</v>
      </c>
      <c r="BB520" s="356">
        <v>207.49</v>
      </c>
      <c r="BC520" s="356">
        <v>284559.64</v>
      </c>
      <c r="BD520" s="356">
        <v>208.09</v>
      </c>
      <c r="BE520" s="356">
        <v>208.09</v>
      </c>
      <c r="BF520" s="356">
        <v>208.1</v>
      </c>
      <c r="BG520" s="356">
        <v>208.1</v>
      </c>
      <c r="BH520" s="356">
        <v>208.1</v>
      </c>
      <c r="BI520" s="356">
        <v>208.1</v>
      </c>
      <c r="BJ520" s="356">
        <v>208.1</v>
      </c>
      <c r="BK520" s="356">
        <v>208.1</v>
      </c>
      <c r="BL520" s="356">
        <v>208.1</v>
      </c>
      <c r="BM520" s="356">
        <v>208.1</v>
      </c>
      <c r="BN520" s="356">
        <v>208.1</v>
      </c>
      <c r="BO520" s="356">
        <v>208.1</v>
      </c>
      <c r="BP520" s="356">
        <v>208.1</v>
      </c>
      <c r="BQ520" s="356">
        <v>208.1</v>
      </c>
      <c r="BR520" s="356">
        <v>208.1</v>
      </c>
      <c r="BS520" s="115">
        <v>0</v>
      </c>
      <c r="BT520" s="115"/>
    </row>
    <row r="521" spans="1:72" ht="15.75" customHeight="1">
      <c r="A521" s="127" t="s">
        <v>30</v>
      </c>
      <c r="B521" s="108" t="s">
        <v>5580</v>
      </c>
      <c r="C521" s="127" t="s">
        <v>5581</v>
      </c>
      <c r="D521" s="309">
        <v>4784067</v>
      </c>
      <c r="E521" s="309" t="s">
        <v>159</v>
      </c>
      <c r="F521" s="309" t="s">
        <v>32</v>
      </c>
      <c r="G521" s="309" t="s">
        <v>4112</v>
      </c>
      <c r="H521" s="309" t="str">
        <f>IFERROR(VLOOKUP(G521,'Cadastro de assessores'!A:B,2,FALSE),"Não Cadastrado")</f>
        <v>1441</v>
      </c>
      <c r="I521" s="309"/>
      <c r="J521" s="26" t="s">
        <v>161</v>
      </c>
      <c r="K521" s="309" t="s">
        <v>4052</v>
      </c>
      <c r="L521" s="405">
        <v>44215</v>
      </c>
      <c r="M521" s="405">
        <v>44215</v>
      </c>
      <c r="N521" s="405">
        <v>44291</v>
      </c>
      <c r="O521" s="309" t="s">
        <v>4047</v>
      </c>
      <c r="P521" s="406">
        <v>0.02</v>
      </c>
      <c r="Q521" s="439" t="s">
        <v>5582</v>
      </c>
      <c r="R521" s="436"/>
      <c r="S521" s="309" t="str">
        <f t="shared" si="55"/>
        <v/>
      </c>
      <c r="T521" s="316" t="s">
        <v>163</v>
      </c>
      <c r="U521" s="316" t="s">
        <v>4142</v>
      </c>
      <c r="V521" s="309" t="s">
        <v>4143</v>
      </c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 t="s">
        <v>4056</v>
      </c>
      <c r="AI521" s="437" t="s">
        <v>5583</v>
      </c>
      <c r="AJ521" s="437" t="s">
        <v>5579</v>
      </c>
      <c r="AK521" s="356">
        <v>255998.06</v>
      </c>
      <c r="AL521" s="356">
        <v>154099.51</v>
      </c>
      <c r="AM521" s="356">
        <v>146187.71</v>
      </c>
      <c r="AN521" s="356">
        <v>147390.16</v>
      </c>
      <c r="AO521" s="356">
        <v>153417.37</v>
      </c>
      <c r="AP521" s="356"/>
      <c r="AQ521" s="356"/>
      <c r="AR521" s="356"/>
      <c r="AS521" s="356"/>
      <c r="AT521" s="356"/>
      <c r="AU521" s="356"/>
      <c r="AV521" s="356"/>
      <c r="AW521" s="356"/>
      <c r="AX521" s="356"/>
      <c r="AY521" s="356"/>
      <c r="AZ521" s="356"/>
      <c r="BA521" s="356">
        <v>0</v>
      </c>
      <c r="BB521" s="356">
        <v>0</v>
      </c>
      <c r="BC521" s="356">
        <v>0</v>
      </c>
      <c r="BD521" s="356" t="s">
        <v>3167</v>
      </c>
      <c r="BE521" s="356" t="s">
        <v>3167</v>
      </c>
      <c r="BF521" s="356">
        <v>0</v>
      </c>
      <c r="BG521" s="356">
        <v>0</v>
      </c>
      <c r="BH521" s="356">
        <v>0</v>
      </c>
      <c r="BI521" s="356">
        <v>0</v>
      </c>
      <c r="BJ521" s="356">
        <v>0</v>
      </c>
      <c r="BK521" s="356">
        <v>0</v>
      </c>
      <c r="BL521" s="356">
        <v>0</v>
      </c>
      <c r="BM521" s="356">
        <v>0</v>
      </c>
      <c r="BN521" s="356">
        <v>0</v>
      </c>
      <c r="BO521" s="356">
        <v>0</v>
      </c>
      <c r="BP521" s="356">
        <v>0</v>
      </c>
      <c r="BQ521" s="356">
        <v>0</v>
      </c>
      <c r="BR521" s="356">
        <v>0</v>
      </c>
      <c r="BS521" s="115" t="s">
        <v>4057</v>
      </c>
      <c r="BT521" s="115"/>
    </row>
    <row r="522" spans="1:72" ht="15.75" customHeight="1">
      <c r="A522" s="127" t="s">
        <v>30</v>
      </c>
      <c r="B522" s="108" t="s">
        <v>5584</v>
      </c>
      <c r="C522" s="127" t="s">
        <v>5585</v>
      </c>
      <c r="D522" s="309">
        <v>4809599</v>
      </c>
      <c r="E522" s="309" t="s">
        <v>18</v>
      </c>
      <c r="F522" s="309" t="s">
        <v>42</v>
      </c>
      <c r="G522" s="309" t="s">
        <v>48</v>
      </c>
      <c r="H522" s="309" t="str">
        <f>IFERROR(VLOOKUP(G522,'Cadastro de assessores'!A:B,2,FALSE),"Não Cadastrado")</f>
        <v>18009</v>
      </c>
      <c r="I522" s="309"/>
      <c r="J522" s="26" t="s">
        <v>161</v>
      </c>
      <c r="K522" s="309" t="s">
        <v>4052</v>
      </c>
      <c r="L522" s="405">
        <v>44229</v>
      </c>
      <c r="M522" s="405">
        <v>44229</v>
      </c>
      <c r="N522" s="405">
        <v>44683</v>
      </c>
      <c r="O522" s="309" t="s">
        <v>4047</v>
      </c>
      <c r="P522" s="406">
        <v>0.02</v>
      </c>
      <c r="Q522" s="439" t="s">
        <v>5586</v>
      </c>
      <c r="R522" s="436"/>
      <c r="S522" s="309" t="str">
        <f t="shared" si="55"/>
        <v>Não Qualificado</v>
      </c>
      <c r="T522" s="309" t="s">
        <v>163</v>
      </c>
      <c r="U522" s="316" t="s">
        <v>4142</v>
      </c>
      <c r="V522" s="309" t="s">
        <v>4143</v>
      </c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356"/>
      <c r="AL522" s="356"/>
      <c r="AM522" s="356">
        <v>106868.39</v>
      </c>
      <c r="AN522" s="356">
        <v>107082.31</v>
      </c>
      <c r="AO522" s="356">
        <v>112400.21</v>
      </c>
      <c r="AP522" s="356">
        <v>113441.29</v>
      </c>
      <c r="AQ522" s="356">
        <v>112654.82</v>
      </c>
      <c r="AR522" s="356">
        <v>147557.35999999999</v>
      </c>
      <c r="AS522" s="356">
        <v>146912.26999999999</v>
      </c>
      <c r="AT522" s="356">
        <v>142068.42000000001</v>
      </c>
      <c r="AU522" s="356">
        <v>160332.18</v>
      </c>
      <c r="AV522" s="356">
        <v>155986.19</v>
      </c>
      <c r="AW522" s="356">
        <v>146703.13</v>
      </c>
      <c r="AX522" s="356">
        <v>145825.26</v>
      </c>
      <c r="AY522" s="356">
        <v>147902.17000000001</v>
      </c>
      <c r="AZ522" s="356">
        <v>153055.23000000001</v>
      </c>
      <c r="BA522" s="356">
        <v>153873.5</v>
      </c>
      <c r="BB522" s="356">
        <v>161785.37</v>
      </c>
      <c r="BC522" s="356">
        <v>761666.51</v>
      </c>
      <c r="BD522" s="356" t="s">
        <v>3167</v>
      </c>
      <c r="BE522" s="356" t="s">
        <v>3167</v>
      </c>
      <c r="BF522" s="356">
        <v>0</v>
      </c>
      <c r="BG522" s="356">
        <v>0</v>
      </c>
      <c r="BH522" s="356">
        <v>0</v>
      </c>
      <c r="BI522" s="356">
        <v>0</v>
      </c>
      <c r="BJ522" s="356">
        <v>0</v>
      </c>
      <c r="BK522" s="356">
        <v>0</v>
      </c>
      <c r="BL522" s="356">
        <v>0</v>
      </c>
      <c r="BM522" s="356">
        <v>0</v>
      </c>
      <c r="BN522" s="356">
        <v>0</v>
      </c>
      <c r="BO522" s="356">
        <v>0</v>
      </c>
      <c r="BP522" s="356">
        <v>0</v>
      </c>
      <c r="BQ522" s="356">
        <v>0</v>
      </c>
      <c r="BR522" s="356">
        <v>0</v>
      </c>
      <c r="BS522" s="115" t="s">
        <v>4057</v>
      </c>
      <c r="BT522" s="115"/>
    </row>
    <row r="523" spans="1:72" ht="15.75" customHeight="1">
      <c r="A523" s="127" t="s">
        <v>30</v>
      </c>
      <c r="B523" s="108" t="s">
        <v>5584</v>
      </c>
      <c r="C523" s="127" t="s">
        <v>5585</v>
      </c>
      <c r="D523" s="309">
        <v>4900263</v>
      </c>
      <c r="E523" s="309" t="s">
        <v>18</v>
      </c>
      <c r="F523" s="309" t="s">
        <v>42</v>
      </c>
      <c r="G523" s="309" t="s">
        <v>48</v>
      </c>
      <c r="H523" s="309" t="str">
        <f>IFERROR(VLOOKUP(G523,'Cadastro de assessores'!A:B,2,FALSE),"Não Cadastrado")</f>
        <v>18009</v>
      </c>
      <c r="I523" s="309"/>
      <c r="J523" s="26" t="s">
        <v>161</v>
      </c>
      <c r="K523" s="309" t="s">
        <v>4052</v>
      </c>
      <c r="L523" s="309" t="s">
        <v>3891</v>
      </c>
      <c r="M523" s="309" t="s">
        <v>3891</v>
      </c>
      <c r="N523" s="405">
        <v>44683</v>
      </c>
      <c r="O523" s="316" t="s">
        <v>4101</v>
      </c>
      <c r="P523" s="406">
        <v>8.0000000000000002E-3</v>
      </c>
      <c r="Q523" s="439" t="s">
        <v>5586</v>
      </c>
      <c r="R523" s="436"/>
      <c r="S523" s="309" t="str">
        <f t="shared" si="55"/>
        <v>Não Qualificado</v>
      </c>
      <c r="T523" s="309" t="s">
        <v>163</v>
      </c>
      <c r="U523" s="316" t="s">
        <v>4142</v>
      </c>
      <c r="V523" s="309" t="s">
        <v>4143</v>
      </c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356"/>
      <c r="AL523" s="356"/>
      <c r="AM523" s="356"/>
      <c r="AN523" s="356" t="s">
        <v>3378</v>
      </c>
      <c r="AO523" s="356"/>
      <c r="AP523" s="356"/>
      <c r="AQ523" s="356"/>
      <c r="AR523" s="356"/>
      <c r="AS523" s="356"/>
      <c r="AT523" s="356"/>
      <c r="AU523" s="356"/>
      <c r="AV523" s="356"/>
      <c r="AW523" s="356"/>
      <c r="AX523" s="356"/>
      <c r="AY523" s="356"/>
      <c r="AZ523" s="356"/>
      <c r="BA523" s="356">
        <v>0</v>
      </c>
      <c r="BB523" s="356">
        <v>0</v>
      </c>
      <c r="BC523" s="356">
        <v>710231.14</v>
      </c>
      <c r="BD523" s="356" t="s">
        <v>3167</v>
      </c>
      <c r="BE523" s="356" t="s">
        <v>3167</v>
      </c>
      <c r="BF523" s="356">
        <v>0</v>
      </c>
      <c r="BG523" s="356">
        <v>0</v>
      </c>
      <c r="BH523" s="356">
        <v>0</v>
      </c>
      <c r="BI523" s="356">
        <v>0</v>
      </c>
      <c r="BJ523" s="356">
        <v>0</v>
      </c>
      <c r="BK523" s="356">
        <v>0</v>
      </c>
      <c r="BL523" s="356">
        <v>0</v>
      </c>
      <c r="BM523" s="356">
        <v>0</v>
      </c>
      <c r="BN523" s="356">
        <v>0</v>
      </c>
      <c r="BO523" s="356">
        <v>0</v>
      </c>
      <c r="BP523" s="356">
        <v>0</v>
      </c>
      <c r="BQ523" s="356">
        <v>0</v>
      </c>
      <c r="BR523" s="356">
        <v>0</v>
      </c>
      <c r="BS523" s="115" t="s">
        <v>4057</v>
      </c>
      <c r="BT523" s="115"/>
    </row>
    <row r="524" spans="1:72" ht="15.75" customHeight="1">
      <c r="A524" s="127" t="s">
        <v>30</v>
      </c>
      <c r="B524" s="108" t="s">
        <v>5587</v>
      </c>
      <c r="C524" s="408" t="s">
        <v>5588</v>
      </c>
      <c r="D524" s="316">
        <v>4458091</v>
      </c>
      <c r="E524" s="310" t="s">
        <v>18</v>
      </c>
      <c r="F524" s="310" t="s">
        <v>32</v>
      </c>
      <c r="G524" s="310" t="s">
        <v>3390</v>
      </c>
      <c r="H524" s="310" t="str">
        <f>IFERROR(VLOOKUP(G524,'Cadastro de assessores'!A:B,2,FALSE),"Não Cadastrado")</f>
        <v>13444</v>
      </c>
      <c r="I524" s="310"/>
      <c r="J524" s="26" t="s">
        <v>4046</v>
      </c>
      <c r="K524" s="310" t="s">
        <v>170</v>
      </c>
      <c r="L524" s="434">
        <v>44372</v>
      </c>
      <c r="M524" s="434">
        <v>44372</v>
      </c>
      <c r="N524" s="316"/>
      <c r="O524" s="316" t="s">
        <v>4278</v>
      </c>
      <c r="P524" s="406">
        <v>0.02</v>
      </c>
      <c r="Q524" s="176"/>
      <c r="R524" s="436"/>
      <c r="S524" s="309" t="str">
        <f t="shared" si="55"/>
        <v/>
      </c>
      <c r="T524" s="309" t="s">
        <v>207</v>
      </c>
      <c r="U524" s="316" t="s">
        <v>4279</v>
      </c>
      <c r="V524" s="316" t="s">
        <v>209</v>
      </c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  <c r="AG524" s="367"/>
      <c r="AH524" s="367"/>
      <c r="AI524" s="437"/>
      <c r="AJ524" s="356"/>
      <c r="AK524" s="356"/>
      <c r="AL524" s="356"/>
      <c r="AM524" s="356"/>
      <c r="AN524" s="356"/>
      <c r="AO524" s="356"/>
      <c r="AP524" s="356"/>
      <c r="AQ524" s="356"/>
      <c r="AR524" s="367"/>
      <c r="AS524" s="356">
        <v>204883.83</v>
      </c>
      <c r="AT524" s="356">
        <v>191556.99</v>
      </c>
      <c r="AU524" s="356">
        <v>188033.32</v>
      </c>
      <c r="AV524" s="356">
        <v>176053.49</v>
      </c>
      <c r="AW524" s="356">
        <v>158038.85999999999</v>
      </c>
      <c r="AX524" s="356">
        <v>144316.35999999999</v>
      </c>
      <c r="AY524" s="356">
        <v>149421.76000000001</v>
      </c>
      <c r="AZ524" s="356">
        <v>155037.35</v>
      </c>
      <c r="BA524" s="356">
        <v>159439.99</v>
      </c>
      <c r="BB524" s="356">
        <v>168050.41</v>
      </c>
      <c r="BC524" s="356"/>
      <c r="BD524" s="356">
        <v>160034.17000000001</v>
      </c>
      <c r="BE524" s="356">
        <v>136631.26</v>
      </c>
      <c r="BF524" s="356">
        <v>116289.73</v>
      </c>
      <c r="BG524" s="356">
        <v>122764.66</v>
      </c>
      <c r="BH524" s="356">
        <v>601.27</v>
      </c>
      <c r="BI524" s="356">
        <v>1430.43</v>
      </c>
      <c r="BJ524" s="356">
        <v>535.51</v>
      </c>
      <c r="BK524" s="356">
        <v>638.45000000000005</v>
      </c>
      <c r="BL524" s="356">
        <v>530.04</v>
      </c>
      <c r="BM524" s="356">
        <v>532.41</v>
      </c>
      <c r="BN524" s="356">
        <v>533.4</v>
      </c>
      <c r="BO524" s="356">
        <v>0</v>
      </c>
      <c r="BP524" s="356">
        <v>5.56</v>
      </c>
      <c r="BQ524" s="356">
        <v>5.56</v>
      </c>
      <c r="BR524" s="356">
        <v>5.56</v>
      </c>
      <c r="BS524" s="115">
        <v>0</v>
      </c>
      <c r="BT524" s="115"/>
    </row>
    <row r="525" spans="1:72" ht="15.75" customHeight="1">
      <c r="A525" s="127" t="s">
        <v>30</v>
      </c>
      <c r="B525" s="108" t="s">
        <v>5589</v>
      </c>
      <c r="C525" s="127" t="s">
        <v>5590</v>
      </c>
      <c r="D525" s="309">
        <v>4729728</v>
      </c>
      <c r="E525" s="310" t="s">
        <v>159</v>
      </c>
      <c r="F525" s="310" t="s">
        <v>32</v>
      </c>
      <c r="G525" s="310" t="s">
        <v>4317</v>
      </c>
      <c r="H525" s="310" t="str">
        <f>IFERROR(VLOOKUP(G525,'Cadastro de assessores'!A:B,2,FALSE),"Não Cadastrado")</f>
        <v>19634</v>
      </c>
      <c r="I525" s="310"/>
      <c r="J525" s="26" t="s">
        <v>161</v>
      </c>
      <c r="K525" s="310" t="s">
        <v>170</v>
      </c>
      <c r="L525" s="434">
        <v>44203</v>
      </c>
      <c r="M525" s="434">
        <v>44203</v>
      </c>
      <c r="N525" s="438">
        <v>44911</v>
      </c>
      <c r="O525" s="309" t="s">
        <v>4053</v>
      </c>
      <c r="P525" s="406">
        <v>1.4999999999999999E-2</v>
      </c>
      <c r="Q525" s="439" t="s">
        <v>5591</v>
      </c>
      <c r="R525" s="436"/>
      <c r="S525" s="309" t="str">
        <f t="shared" si="55"/>
        <v>Não Qualificado</v>
      </c>
      <c r="T525" s="309" t="s">
        <v>163</v>
      </c>
      <c r="U525" s="309" t="s">
        <v>4055</v>
      </c>
      <c r="V525" s="309" t="s">
        <v>32</v>
      </c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356"/>
      <c r="AL525" s="356">
        <v>295739.94</v>
      </c>
      <c r="AM525" s="356">
        <v>288456.94</v>
      </c>
      <c r="AN525" s="356">
        <v>288843.33</v>
      </c>
      <c r="AO525" s="356">
        <v>296604.46999999997</v>
      </c>
      <c r="AP525" s="356">
        <v>278429.59000000003</v>
      </c>
      <c r="AQ525" s="356">
        <v>277305.68</v>
      </c>
      <c r="AR525" s="356">
        <v>284024.73</v>
      </c>
      <c r="AS525" s="356">
        <v>281782.78999999998</v>
      </c>
      <c r="AT525" s="356">
        <v>210819.47</v>
      </c>
      <c r="AU525" s="356">
        <v>209173.29</v>
      </c>
      <c r="AV525" s="356">
        <v>205286.54</v>
      </c>
      <c r="AW525" s="356">
        <v>198545.31</v>
      </c>
      <c r="AX525" s="356">
        <v>199144.53</v>
      </c>
      <c r="AY525" s="356">
        <v>201544.88</v>
      </c>
      <c r="AZ525" s="356">
        <v>207486.83</v>
      </c>
      <c r="BA525" s="356">
        <v>208782.34</v>
      </c>
      <c r="BB525" s="356">
        <v>161242.07999999999</v>
      </c>
      <c r="BC525" s="356">
        <v>697132.67</v>
      </c>
      <c r="BD525" s="356">
        <v>107329.17</v>
      </c>
      <c r="BE525" s="356">
        <v>105474.84</v>
      </c>
      <c r="BF525" s="356">
        <v>109316.66</v>
      </c>
      <c r="BG525" s="356">
        <v>110615.09970000001</v>
      </c>
      <c r="BH525" s="356">
        <v>110540.34</v>
      </c>
      <c r="BI525" s="356">
        <v>117222.67</v>
      </c>
      <c r="BJ525" s="356">
        <v>115136.1</v>
      </c>
      <c r="BK525" s="356">
        <v>0</v>
      </c>
      <c r="BL525" s="356">
        <v>0</v>
      </c>
      <c r="BM525" s="356">
        <v>0</v>
      </c>
      <c r="BN525" s="356">
        <v>0</v>
      </c>
      <c r="BO525" s="356">
        <v>0</v>
      </c>
      <c r="BP525" s="356">
        <v>0</v>
      </c>
      <c r="BQ525" s="356">
        <v>0</v>
      </c>
      <c r="BR525" s="356">
        <v>0</v>
      </c>
      <c r="BS525" s="115" t="s">
        <v>4057</v>
      </c>
      <c r="BT525" s="115"/>
    </row>
    <row r="526" spans="1:72" ht="15.75" customHeight="1">
      <c r="A526" s="127" t="s">
        <v>30</v>
      </c>
      <c r="B526" s="108" t="s">
        <v>5592</v>
      </c>
      <c r="C526" s="408" t="s">
        <v>5593</v>
      </c>
      <c r="D526" s="316">
        <v>6104436</v>
      </c>
      <c r="E526" s="309" t="s">
        <v>18</v>
      </c>
      <c r="F526" s="309" t="s">
        <v>42</v>
      </c>
      <c r="G526" s="309" t="s">
        <v>4393</v>
      </c>
      <c r="H526" s="309" t="str">
        <f>IFERROR(VLOOKUP(G526,'Cadastro de assessores'!A:B,2,FALSE),"Não Cadastrado")</f>
        <v>14294</v>
      </c>
      <c r="I526" s="309"/>
      <c r="J526" s="26" t="s">
        <v>161</v>
      </c>
      <c r="K526" s="309" t="s">
        <v>4052</v>
      </c>
      <c r="L526" s="405">
        <v>44420</v>
      </c>
      <c r="M526" s="405">
        <v>44420</v>
      </c>
      <c r="N526" s="405">
        <v>44812</v>
      </c>
      <c r="O526" s="309" t="s">
        <v>4064</v>
      </c>
      <c r="P526" s="406">
        <v>1.2E-2</v>
      </c>
      <c r="Q526" s="176" t="s">
        <v>5594</v>
      </c>
      <c r="R526" s="436"/>
      <c r="S526" s="309" t="str">
        <f t="shared" si="55"/>
        <v>Não Qualificado</v>
      </c>
      <c r="T526" s="309" t="s">
        <v>163</v>
      </c>
      <c r="U526" s="316" t="s">
        <v>4142</v>
      </c>
      <c r="V526" s="309" t="s">
        <v>4143</v>
      </c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  <c r="AG526" s="367"/>
      <c r="AH526" s="437"/>
      <c r="AI526" s="437"/>
      <c r="AJ526" s="356"/>
      <c r="AK526" s="356"/>
      <c r="AL526" s="356"/>
      <c r="AM526" s="356"/>
      <c r="AN526" s="356"/>
      <c r="AO526" s="356"/>
      <c r="AP526" s="356"/>
      <c r="AQ526" s="356"/>
      <c r="AR526" s="356"/>
      <c r="AS526" s="450"/>
      <c r="AT526" s="357"/>
      <c r="AU526" s="357">
        <v>201499.55</v>
      </c>
      <c r="AV526" s="356">
        <v>200530.9</v>
      </c>
      <c r="AW526" s="356">
        <v>198258.04</v>
      </c>
      <c r="AX526" s="356">
        <v>199225.9</v>
      </c>
      <c r="AY526" s="356">
        <v>201108.71</v>
      </c>
      <c r="AZ526" s="356">
        <v>205260.98</v>
      </c>
      <c r="BA526" s="356">
        <v>206737.19</v>
      </c>
      <c r="BB526" s="356">
        <v>211411.92</v>
      </c>
      <c r="BC526" s="356">
        <v>639711.96</v>
      </c>
      <c r="BD526" s="356">
        <v>211811.01</v>
      </c>
      <c r="BE526" s="356">
        <v>212239.47</v>
      </c>
      <c r="BF526" s="356">
        <v>215271.44</v>
      </c>
      <c r="BG526" s="356">
        <v>216872.78630000001</v>
      </c>
      <c r="BH526" s="356">
        <v>0</v>
      </c>
      <c r="BI526" s="356">
        <v>0</v>
      </c>
      <c r="BJ526" s="356">
        <v>0</v>
      </c>
      <c r="BK526" s="356">
        <v>0</v>
      </c>
      <c r="BL526" s="356">
        <v>0</v>
      </c>
      <c r="BM526" s="356">
        <v>0</v>
      </c>
      <c r="BN526" s="356">
        <v>0</v>
      </c>
      <c r="BO526" s="356">
        <v>0</v>
      </c>
      <c r="BP526" s="356">
        <v>0</v>
      </c>
      <c r="BQ526" s="356">
        <v>0</v>
      </c>
      <c r="BR526" s="356">
        <v>0</v>
      </c>
      <c r="BS526" s="115" t="s">
        <v>4057</v>
      </c>
      <c r="BT526" s="115"/>
    </row>
    <row r="527" spans="1:72" ht="15.75" customHeight="1">
      <c r="A527" s="127" t="s">
        <v>30</v>
      </c>
      <c r="B527" s="108" t="s">
        <v>5595</v>
      </c>
      <c r="C527" s="127" t="s">
        <v>5596</v>
      </c>
      <c r="D527" s="309">
        <v>3608409</v>
      </c>
      <c r="E527" s="309" t="s">
        <v>159</v>
      </c>
      <c r="F527" s="309" t="s">
        <v>32</v>
      </c>
      <c r="G527" s="309" t="s">
        <v>4387</v>
      </c>
      <c r="H527" s="309" t="str">
        <f>IFERROR(VLOOKUP(G527,'Cadastro de assessores'!A:B,2,FALSE),"Não Cadastrado")</f>
        <v>17489</v>
      </c>
      <c r="I527" s="309"/>
      <c r="J527" s="26" t="s">
        <v>161</v>
      </c>
      <c r="K527" s="309" t="s">
        <v>4052</v>
      </c>
      <c r="L527" s="405">
        <v>44092</v>
      </c>
      <c r="M527" s="405">
        <v>44092</v>
      </c>
      <c r="N527" s="438">
        <v>44490</v>
      </c>
      <c r="O527" s="309" t="s">
        <v>4047</v>
      </c>
      <c r="P527" s="406">
        <v>0.02</v>
      </c>
      <c r="Q527" s="439" t="s">
        <v>5597</v>
      </c>
      <c r="R527" s="436"/>
      <c r="S527" s="309" t="str">
        <f t="shared" si="55"/>
        <v>Não Qualificado</v>
      </c>
      <c r="T527" s="309" t="s">
        <v>163</v>
      </c>
      <c r="U527" s="309" t="s">
        <v>4075</v>
      </c>
      <c r="V527" s="309" t="s">
        <v>32</v>
      </c>
      <c r="W527" s="437" t="s">
        <v>4056</v>
      </c>
      <c r="X527" s="437" t="s">
        <v>4056</v>
      </c>
      <c r="Y527" s="437" t="s">
        <v>4056</v>
      </c>
      <c r="Z527" s="437" t="s">
        <v>4056</v>
      </c>
      <c r="AA527" s="437" t="s">
        <v>4056</v>
      </c>
      <c r="AB527" s="437" t="s">
        <v>4056</v>
      </c>
      <c r="AC527" s="437" t="s">
        <v>4056</v>
      </c>
      <c r="AD527" s="437" t="s">
        <v>4056</v>
      </c>
      <c r="AE527" s="437" t="s">
        <v>4056</v>
      </c>
      <c r="AF527" s="437" t="s">
        <v>4056</v>
      </c>
      <c r="AG527" s="437" t="s">
        <v>4056</v>
      </c>
      <c r="AH527" s="437" t="s">
        <v>5598</v>
      </c>
      <c r="AI527" s="437" t="s">
        <v>5599</v>
      </c>
      <c r="AJ527" s="437" t="s">
        <v>5600</v>
      </c>
      <c r="AK527" s="356">
        <v>882078.05</v>
      </c>
      <c r="AL527" s="356">
        <v>854224.36</v>
      </c>
      <c r="AM527" s="356">
        <v>790881.3</v>
      </c>
      <c r="AN527" s="356">
        <v>787131.12</v>
      </c>
      <c r="AO527" s="356">
        <v>818109.02</v>
      </c>
      <c r="AP527" s="356">
        <v>823708.23</v>
      </c>
      <c r="AQ527" s="356">
        <v>818336</v>
      </c>
      <c r="AR527" s="356">
        <v>846781.25</v>
      </c>
      <c r="AS527" s="356">
        <v>831196.66</v>
      </c>
      <c r="AT527" s="356">
        <v>805903.08</v>
      </c>
      <c r="AU527" s="356">
        <v>802434.71</v>
      </c>
      <c r="AV527" s="356">
        <v>775537.05</v>
      </c>
      <c r="AW527" s="356">
        <v>643686.40000000002</v>
      </c>
      <c r="AX527" s="356"/>
      <c r="AY527" s="356"/>
      <c r="AZ527" s="356"/>
      <c r="BA527" s="356">
        <v>0</v>
      </c>
      <c r="BB527" s="356">
        <v>0</v>
      </c>
      <c r="BC527" s="356">
        <v>890155.82</v>
      </c>
      <c r="BD527" s="356" t="s">
        <v>3167</v>
      </c>
      <c r="BE527" s="356" t="s">
        <v>3167</v>
      </c>
      <c r="BF527" s="356">
        <v>0</v>
      </c>
      <c r="BG527" s="356">
        <v>0</v>
      </c>
      <c r="BH527" s="356">
        <v>0</v>
      </c>
      <c r="BI527" s="356">
        <v>0</v>
      </c>
      <c r="BJ527" s="356">
        <v>0</v>
      </c>
      <c r="BK527" s="356">
        <v>0</v>
      </c>
      <c r="BL527" s="356">
        <v>0</v>
      </c>
      <c r="BM527" s="356">
        <v>0</v>
      </c>
      <c r="BN527" s="356">
        <v>0</v>
      </c>
      <c r="BO527" s="356">
        <v>0</v>
      </c>
      <c r="BP527" s="356">
        <v>0</v>
      </c>
      <c r="BQ527" s="356">
        <v>0</v>
      </c>
      <c r="BR527" s="356">
        <v>0</v>
      </c>
      <c r="BS527" s="115" t="s">
        <v>4057</v>
      </c>
      <c r="BT527" s="115"/>
    </row>
    <row r="528" spans="1:72" ht="15.75" customHeight="1">
      <c r="A528" s="127" t="s">
        <v>30</v>
      </c>
      <c r="B528" s="108" t="s">
        <v>5601</v>
      </c>
      <c r="C528" s="504" t="s">
        <v>5602</v>
      </c>
      <c r="D528" s="309">
        <v>4465050</v>
      </c>
      <c r="E528" s="310" t="s">
        <v>18</v>
      </c>
      <c r="F528" s="310" t="s">
        <v>42</v>
      </c>
      <c r="G528" s="310" t="s">
        <v>48</v>
      </c>
      <c r="H528" s="310" t="str">
        <f>IFERROR(VLOOKUP(G528,'Cadastro de assessores'!A:B,2,FALSE),"Não Cadastrado")</f>
        <v>18009</v>
      </c>
      <c r="I528" s="310"/>
      <c r="J528" s="26" t="s">
        <v>161</v>
      </c>
      <c r="K528" s="309" t="s">
        <v>4052</v>
      </c>
      <c r="L528" s="434">
        <v>44103</v>
      </c>
      <c r="M528" s="434">
        <v>44104</v>
      </c>
      <c r="N528" s="309"/>
      <c r="O528" s="309" t="s">
        <v>4053</v>
      </c>
      <c r="P528" s="406">
        <v>1.4999999999999999E-2</v>
      </c>
      <c r="Q528" s="502" t="s">
        <v>5603</v>
      </c>
      <c r="R528" s="436"/>
      <c r="S528" s="309" t="str">
        <f t="shared" si="55"/>
        <v/>
      </c>
      <c r="T528" s="309" t="s">
        <v>163</v>
      </c>
      <c r="U528" s="309" t="s">
        <v>4055</v>
      </c>
      <c r="V528" s="309" t="s">
        <v>32</v>
      </c>
      <c r="W528" s="437" t="s">
        <v>4056</v>
      </c>
      <c r="X528" s="437" t="s">
        <v>4056</v>
      </c>
      <c r="Y528" s="437" t="s">
        <v>4056</v>
      </c>
      <c r="Z528" s="437" t="s">
        <v>4056</v>
      </c>
      <c r="AA528" s="437" t="s">
        <v>4056</v>
      </c>
      <c r="AB528" s="437" t="s">
        <v>4056</v>
      </c>
      <c r="AC528" s="437" t="s">
        <v>4056</v>
      </c>
      <c r="AD528" s="437" t="s">
        <v>4056</v>
      </c>
      <c r="AE528" s="437" t="s">
        <v>4056</v>
      </c>
      <c r="AF528" s="437" t="s">
        <v>4056</v>
      </c>
      <c r="AG528" s="437" t="s">
        <v>4056</v>
      </c>
      <c r="AH528" s="437" t="s">
        <v>5604</v>
      </c>
      <c r="AI528" s="437" t="s">
        <v>5605</v>
      </c>
      <c r="AJ528" s="437" t="s">
        <v>5606</v>
      </c>
      <c r="AK528" s="356">
        <v>4131996.4</v>
      </c>
      <c r="AL528" s="356">
        <v>4077407.13</v>
      </c>
      <c r="AM528" s="356">
        <v>3954103.56</v>
      </c>
      <c r="AN528" s="356">
        <v>3965210.51</v>
      </c>
      <c r="AO528" s="356">
        <v>4062014.82</v>
      </c>
      <c r="AP528" s="356">
        <v>4090647.35</v>
      </c>
      <c r="AQ528" s="356">
        <v>4071830.03</v>
      </c>
      <c r="AR528" s="356">
        <v>4176600.85</v>
      </c>
      <c r="AS528" s="356">
        <v>4141846.57</v>
      </c>
      <c r="AT528" s="356">
        <v>4053503.17</v>
      </c>
      <c r="AU528" s="356">
        <v>4024690.62</v>
      </c>
      <c r="AV528" s="356">
        <v>3973444.68</v>
      </c>
      <c r="AW528" s="356">
        <v>3779498.87</v>
      </c>
      <c r="AX528" s="356">
        <v>3786371.87</v>
      </c>
      <c r="AY528" s="356">
        <v>3838450.87</v>
      </c>
      <c r="AZ528" s="356">
        <v>3951805.33</v>
      </c>
      <c r="BA528" s="356">
        <v>3976460.77</v>
      </c>
      <c r="BB528" s="356">
        <v>4125382.15</v>
      </c>
      <c r="BC528" s="356">
        <v>0</v>
      </c>
      <c r="BD528" s="356">
        <v>4132115.16</v>
      </c>
      <c r="BE528" s="356">
        <v>4111979.93</v>
      </c>
      <c r="BF528" s="356">
        <v>4188894.14</v>
      </c>
      <c r="BG528" s="356">
        <v>4221619.6849999996</v>
      </c>
      <c r="BH528" s="356">
        <v>4237705.55</v>
      </c>
      <c r="BI528" s="356">
        <v>4379189.7300000004</v>
      </c>
      <c r="BJ528" s="356">
        <v>4365751.6100000003</v>
      </c>
      <c r="BK528" s="356">
        <v>4389200.51</v>
      </c>
      <c r="BL528" s="356">
        <v>515.53</v>
      </c>
      <c r="BM528" s="356">
        <v>0</v>
      </c>
      <c r="BN528" s="356">
        <v>0</v>
      </c>
      <c r="BO528" s="356">
        <v>0</v>
      </c>
      <c r="BP528" s="356">
        <v>0</v>
      </c>
      <c r="BQ528" s="356">
        <v>0</v>
      </c>
      <c r="BR528" s="356">
        <v>0</v>
      </c>
      <c r="BS528" s="115" t="s">
        <v>4057</v>
      </c>
      <c r="BT528" s="115"/>
    </row>
    <row r="529" spans="1:72" ht="15.75" customHeight="1">
      <c r="A529" s="127" t="s">
        <v>30</v>
      </c>
      <c r="B529" s="108" t="s">
        <v>5607</v>
      </c>
      <c r="C529" s="408" t="s">
        <v>5608</v>
      </c>
      <c r="D529" s="316">
        <v>5678151</v>
      </c>
      <c r="E529" s="309" t="s">
        <v>159</v>
      </c>
      <c r="F529" s="309" t="s">
        <v>32</v>
      </c>
      <c r="G529" s="309" t="s">
        <v>4709</v>
      </c>
      <c r="H529" s="309" t="str">
        <f>IFERROR(VLOOKUP(G529,'Cadastro de assessores'!A:B,2,FALSE),"Não Cadastrado")</f>
        <v>14091</v>
      </c>
      <c r="I529" s="309"/>
      <c r="J529" s="26" t="s">
        <v>161</v>
      </c>
      <c r="K529" s="309" t="s">
        <v>4052</v>
      </c>
      <c r="L529" s="405">
        <v>44397</v>
      </c>
      <c r="M529" s="405">
        <v>44397</v>
      </c>
      <c r="N529" s="405">
        <v>44473</v>
      </c>
      <c r="O529" s="309" t="s">
        <v>4064</v>
      </c>
      <c r="P529" s="406">
        <v>1.2E-2</v>
      </c>
      <c r="Q529" s="439" t="s">
        <v>4085</v>
      </c>
      <c r="R529" s="436"/>
      <c r="S529" s="309" t="str">
        <f t="shared" si="55"/>
        <v>Não Qualificado</v>
      </c>
      <c r="T529" s="316" t="s">
        <v>207</v>
      </c>
      <c r="U529" s="316" t="s">
        <v>4055</v>
      </c>
      <c r="V529" s="316" t="s">
        <v>32</v>
      </c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  <c r="AG529" s="367"/>
      <c r="AH529" s="367"/>
      <c r="AI529" s="367"/>
      <c r="AJ529" s="367"/>
      <c r="AK529" s="356"/>
      <c r="AL529" s="356"/>
      <c r="AM529" s="356"/>
      <c r="AN529" s="356"/>
      <c r="AO529" s="356"/>
      <c r="AP529" s="356"/>
      <c r="AQ529" s="367"/>
      <c r="AR529" s="357"/>
      <c r="AS529" s="356"/>
      <c r="AT529" s="356">
        <v>387869.72</v>
      </c>
      <c r="AU529" s="356">
        <v>6871.19</v>
      </c>
      <c r="AV529" s="356">
        <v>6844.13</v>
      </c>
      <c r="AW529" s="356"/>
      <c r="AX529" s="356"/>
      <c r="AY529" s="356"/>
      <c r="AZ529" s="356"/>
      <c r="BA529" s="356">
        <v>0</v>
      </c>
      <c r="BB529" s="356">
        <v>0</v>
      </c>
      <c r="BC529" s="356">
        <v>422353.32</v>
      </c>
      <c r="BD529" s="356" t="s">
        <v>3167</v>
      </c>
      <c r="BE529" s="356" t="s">
        <v>3167</v>
      </c>
      <c r="BF529" s="356">
        <v>0</v>
      </c>
      <c r="BG529" s="356">
        <v>0</v>
      </c>
      <c r="BH529" s="356">
        <v>0</v>
      </c>
      <c r="BI529" s="356">
        <v>0</v>
      </c>
      <c r="BJ529" s="356">
        <v>0</v>
      </c>
      <c r="BK529" s="356">
        <v>0</v>
      </c>
      <c r="BL529" s="356">
        <v>0</v>
      </c>
      <c r="BM529" s="356">
        <v>0</v>
      </c>
      <c r="BN529" s="356">
        <v>0</v>
      </c>
      <c r="BO529" s="356">
        <v>0</v>
      </c>
      <c r="BP529" s="356">
        <v>0</v>
      </c>
      <c r="BQ529" s="356">
        <v>0</v>
      </c>
      <c r="BR529" s="356">
        <v>0</v>
      </c>
      <c r="BS529" s="115" t="s">
        <v>4057</v>
      </c>
      <c r="BT529" s="115"/>
    </row>
    <row r="530" spans="1:72" ht="15.75" customHeight="1">
      <c r="A530" s="127" t="s">
        <v>30</v>
      </c>
      <c r="B530" s="108" t="s">
        <v>5609</v>
      </c>
      <c r="C530" s="412" t="s">
        <v>5610</v>
      </c>
      <c r="D530" s="445">
        <v>2129230</v>
      </c>
      <c r="E530" s="310" t="s">
        <v>18</v>
      </c>
      <c r="F530" s="310" t="s">
        <v>32</v>
      </c>
      <c r="G530" s="445" t="s">
        <v>3936</v>
      </c>
      <c r="H530" s="445" t="str">
        <f>IFERROR(VLOOKUP(G530,'Cadastro de assessores'!A:B,2,FALSE),"Não Cadastrado")</f>
        <v>18266</v>
      </c>
      <c r="I530" s="445"/>
      <c r="J530" s="26" t="s">
        <v>4046</v>
      </c>
      <c r="K530" s="316" t="s">
        <v>170</v>
      </c>
      <c r="L530" s="434">
        <v>44426</v>
      </c>
      <c r="M530" s="434">
        <v>44426</v>
      </c>
      <c r="N530" s="445"/>
      <c r="O530" s="445" t="s">
        <v>4068</v>
      </c>
      <c r="P530" s="447">
        <v>2.5000000000000001E-2</v>
      </c>
      <c r="Q530" s="505" t="s">
        <v>5611</v>
      </c>
      <c r="R530" s="436"/>
      <c r="S530" s="309" t="str">
        <f t="shared" si="55"/>
        <v>Qualificado</v>
      </c>
      <c r="T530" s="316" t="s">
        <v>163</v>
      </c>
      <c r="U530" s="316" t="s">
        <v>4308</v>
      </c>
      <c r="V530" s="316" t="s">
        <v>970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6">
        <v>198893.53</v>
      </c>
      <c r="AW530" s="356">
        <v>119773.82</v>
      </c>
      <c r="AX530" s="356">
        <v>121398.43</v>
      </c>
      <c r="AY530" s="356">
        <v>119016.53</v>
      </c>
      <c r="AZ530" s="356">
        <v>123907.74</v>
      </c>
      <c r="BA530" s="356">
        <v>120547.73</v>
      </c>
      <c r="BB530" s="356">
        <v>109095.33</v>
      </c>
      <c r="BC530" s="356">
        <v>1055335.81</v>
      </c>
      <c r="BD530" s="356">
        <v>152507.88</v>
      </c>
      <c r="BE530" s="356">
        <v>146803</v>
      </c>
      <c r="BF530" s="356">
        <v>151484.87</v>
      </c>
      <c r="BG530" s="356">
        <v>101785.788</v>
      </c>
      <c r="BH530" s="356">
        <v>99526.34</v>
      </c>
      <c r="BI530" s="356">
        <v>112878.01</v>
      </c>
      <c r="BJ530" s="356">
        <v>93280.320000000007</v>
      </c>
      <c r="BK530" s="356">
        <v>92143.86</v>
      </c>
      <c r="BL530" s="356">
        <v>96864.89</v>
      </c>
      <c r="BM530" s="356">
        <v>91879.65</v>
      </c>
      <c r="BN530" s="356">
        <v>23305.23</v>
      </c>
      <c r="BO530" s="356">
        <v>8461.52</v>
      </c>
      <c r="BP530" s="356">
        <v>8211.43</v>
      </c>
      <c r="BQ530" s="356">
        <v>8080.14</v>
      </c>
      <c r="BR530" s="356">
        <v>8107.4</v>
      </c>
      <c r="BS530" s="115">
        <v>0</v>
      </c>
      <c r="BT530" s="115"/>
    </row>
    <row r="531" spans="1:72" ht="15.75" customHeight="1">
      <c r="A531" s="127" t="s">
        <v>30</v>
      </c>
      <c r="B531" s="108" t="s">
        <v>3029</v>
      </c>
      <c r="C531" s="408" t="s">
        <v>5612</v>
      </c>
      <c r="D531" s="316">
        <v>417444</v>
      </c>
      <c r="E531" s="310" t="s">
        <v>18</v>
      </c>
      <c r="F531" s="310" t="s">
        <v>32</v>
      </c>
      <c r="G531" s="310" t="s">
        <v>3936</v>
      </c>
      <c r="H531" s="310" t="str">
        <f>IFERROR(VLOOKUP(G531,'Cadastro de assessores'!A:B,2,FALSE),"Não Cadastrado")</f>
        <v>18266</v>
      </c>
      <c r="I531" s="310"/>
      <c r="J531" s="26" t="s">
        <v>170</v>
      </c>
      <c r="K531" s="316" t="s">
        <v>170</v>
      </c>
      <c r="L531" s="434">
        <v>44329</v>
      </c>
      <c r="M531" s="434">
        <v>44344</v>
      </c>
      <c r="N531" s="316"/>
      <c r="O531" s="316" t="s">
        <v>4101</v>
      </c>
      <c r="P531" s="406">
        <v>8.0000000000000002E-3</v>
      </c>
      <c r="Q531" s="176"/>
      <c r="R531" s="436"/>
      <c r="S531" s="309" t="str">
        <f t="shared" si="55"/>
        <v>Não Qualificado</v>
      </c>
      <c r="T531" s="316" t="s">
        <v>163</v>
      </c>
      <c r="U531" s="316" t="s">
        <v>4308</v>
      </c>
      <c r="V531" s="316" t="s">
        <v>970</v>
      </c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  <c r="AG531" s="367"/>
      <c r="AH531" s="367"/>
      <c r="AI531" s="367"/>
      <c r="AJ531" s="367"/>
      <c r="AK531" s="356"/>
      <c r="AL531" s="356"/>
      <c r="AM531" s="356"/>
      <c r="AN531" s="356"/>
      <c r="AO531" s="356"/>
      <c r="AP531" s="356"/>
      <c r="AQ531" s="367"/>
      <c r="AR531" s="357">
        <v>101286.77</v>
      </c>
      <c r="AS531" s="356">
        <v>120861.35</v>
      </c>
      <c r="AT531" s="356">
        <v>123291.09</v>
      </c>
      <c r="AU531" s="356">
        <v>133665</v>
      </c>
      <c r="AV531" s="356">
        <v>142197.48000000001</v>
      </c>
      <c r="AW531" s="356">
        <v>140750.92000000001</v>
      </c>
      <c r="AX531" s="356">
        <v>143397.42000000001</v>
      </c>
      <c r="AY531" s="356">
        <v>156253.26</v>
      </c>
      <c r="AZ531" s="356">
        <v>156760.21</v>
      </c>
      <c r="BA531" s="356">
        <v>159689.32999999999</v>
      </c>
      <c r="BB531" s="356">
        <v>171346.45</v>
      </c>
      <c r="BC531" s="356">
        <v>703075.17</v>
      </c>
      <c r="BD531" s="356">
        <v>177887.63</v>
      </c>
      <c r="BE531" s="356">
        <v>178045.5</v>
      </c>
      <c r="BF531" s="356">
        <v>179910.69</v>
      </c>
      <c r="BG531" s="356">
        <v>184557.44</v>
      </c>
      <c r="BH531" s="356">
        <v>188433.4</v>
      </c>
      <c r="BI531" s="356">
        <v>190218.57</v>
      </c>
      <c r="BJ531" s="356">
        <v>184808.47</v>
      </c>
      <c r="BK531" s="356">
        <v>189192.82</v>
      </c>
      <c r="BL531" s="356">
        <v>190358.55</v>
      </c>
      <c r="BM531" s="356">
        <v>188656.56</v>
      </c>
      <c r="BN531" s="356">
        <v>186045.7</v>
      </c>
      <c r="BO531" s="356">
        <v>190867.7</v>
      </c>
      <c r="BP531" s="356">
        <v>197849.72</v>
      </c>
      <c r="BQ531" s="356">
        <v>205877.89</v>
      </c>
      <c r="BR531" s="356">
        <v>211801.14</v>
      </c>
      <c r="BS531" s="115">
        <v>0</v>
      </c>
      <c r="BT531" s="115"/>
    </row>
    <row r="532" spans="1:72" ht="15.75" customHeight="1">
      <c r="A532" s="127" t="s">
        <v>30</v>
      </c>
      <c r="B532" s="108" t="s">
        <v>5613</v>
      </c>
      <c r="C532" s="408" t="s">
        <v>5614</v>
      </c>
      <c r="D532" s="316">
        <v>4841689</v>
      </c>
      <c r="E532" s="310" t="s">
        <v>18</v>
      </c>
      <c r="F532" s="310" t="s">
        <v>42</v>
      </c>
      <c r="G532" s="310" t="s">
        <v>48</v>
      </c>
      <c r="H532" s="310" t="str">
        <f>IFERROR(VLOOKUP(G532,'Cadastro de assessores'!A:B,2,FALSE),"Não Cadastrado")</f>
        <v>18009</v>
      </c>
      <c r="I532" s="310"/>
      <c r="J532" s="26" t="s">
        <v>161</v>
      </c>
      <c r="K532" s="458" t="s">
        <v>170</v>
      </c>
      <c r="L532" s="434">
        <v>44256</v>
      </c>
      <c r="M532" s="434">
        <v>44256</v>
      </c>
      <c r="N532" s="316"/>
      <c r="O532" s="316" t="s">
        <v>4047</v>
      </c>
      <c r="P532" s="406">
        <v>0.02</v>
      </c>
      <c r="Q532" s="439" t="s">
        <v>5615</v>
      </c>
      <c r="R532" s="436"/>
      <c r="S532" s="309" t="str">
        <f t="shared" si="55"/>
        <v/>
      </c>
      <c r="T532" s="309" t="s">
        <v>163</v>
      </c>
      <c r="U532" s="309" t="s">
        <v>4105</v>
      </c>
      <c r="V532" s="309" t="s">
        <v>230</v>
      </c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356"/>
      <c r="AL532" s="356"/>
      <c r="AM532" s="356" t="s">
        <v>3378</v>
      </c>
      <c r="AN532" s="356">
        <v>98520.49</v>
      </c>
      <c r="AO532" s="356">
        <v>102245.42</v>
      </c>
      <c r="AP532" s="356">
        <v>102856.28</v>
      </c>
      <c r="AQ532" s="356">
        <v>102362.02</v>
      </c>
      <c r="AR532" s="356">
        <v>105209.82</v>
      </c>
      <c r="AS532" s="356">
        <v>103933.12</v>
      </c>
      <c r="AT532" s="356">
        <v>101197.78</v>
      </c>
      <c r="AU532" s="356">
        <v>100528.71</v>
      </c>
      <c r="AV532" s="356">
        <v>99201.68</v>
      </c>
      <c r="AW532" s="356">
        <v>93051.42</v>
      </c>
      <c r="AX532" s="356">
        <v>92501.96</v>
      </c>
      <c r="AY532" s="356">
        <v>93795.48</v>
      </c>
      <c r="AZ532" s="356">
        <v>97153.84</v>
      </c>
      <c r="BA532" s="356">
        <v>98309.34</v>
      </c>
      <c r="BB532" s="356">
        <v>5107.71</v>
      </c>
      <c r="BC532" s="356"/>
      <c r="BD532" s="356">
        <v>6705.53</v>
      </c>
      <c r="BE532" s="356">
        <v>6758.51</v>
      </c>
      <c r="BF532" s="356">
        <v>6750.97</v>
      </c>
      <c r="BG532" s="356">
        <v>6877.16</v>
      </c>
      <c r="BH532" s="356">
        <v>6936.19</v>
      </c>
      <c r="BI532" s="356">
        <v>7006.14</v>
      </c>
      <c r="BJ532" s="356">
        <v>7079.91</v>
      </c>
      <c r="BK532" s="356">
        <v>7076.04</v>
      </c>
      <c r="BL532" s="356">
        <v>7226.76</v>
      </c>
      <c r="BM532" s="356">
        <v>7344.51</v>
      </c>
      <c r="BN532" s="356">
        <v>7356.03</v>
      </c>
      <c r="BO532" s="356">
        <v>7464.94</v>
      </c>
      <c r="BP532" s="356">
        <v>7541.08</v>
      </c>
      <c r="BQ532" s="356">
        <v>7660.94</v>
      </c>
      <c r="BR532" s="356">
        <v>7746.42</v>
      </c>
      <c r="BS532" s="115" t="s">
        <v>4057</v>
      </c>
      <c r="BT532" s="115"/>
    </row>
    <row r="533" spans="1:72" ht="15.75" customHeight="1">
      <c r="A533" s="127" t="s">
        <v>30</v>
      </c>
      <c r="B533" s="108" t="s">
        <v>3043</v>
      </c>
      <c r="C533" s="408" t="s">
        <v>5616</v>
      </c>
      <c r="D533" s="441">
        <v>4145752</v>
      </c>
      <c r="E533" s="310" t="s">
        <v>18</v>
      </c>
      <c r="F533" s="310" t="s">
        <v>42</v>
      </c>
      <c r="G533" s="310" t="s">
        <v>90</v>
      </c>
      <c r="H533" s="445">
        <f>IFERROR(VLOOKUP(G533,'Cadastro de assessores'!A:B,2,FALSE),"Não Cadastrado")</f>
        <v>12331</v>
      </c>
      <c r="I533" s="445"/>
      <c r="J533" s="26" t="s">
        <v>4046</v>
      </c>
      <c r="K533" s="316" t="s">
        <v>170</v>
      </c>
      <c r="L533" s="442">
        <v>44651</v>
      </c>
      <c r="M533" s="442">
        <v>44655</v>
      </c>
      <c r="N533" s="445"/>
      <c r="O533" s="445" t="s">
        <v>4061</v>
      </c>
      <c r="P533" s="447">
        <v>7.0000000000000001E-3</v>
      </c>
      <c r="Q533" s="505"/>
      <c r="R533" s="436"/>
      <c r="S533" s="309" t="str">
        <f t="shared" si="55"/>
        <v/>
      </c>
      <c r="T533" s="309" t="s">
        <v>163</v>
      </c>
      <c r="U533" s="309" t="s">
        <v>4100</v>
      </c>
      <c r="V533" s="309" t="s">
        <v>42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6"/>
      <c r="AW533" s="356"/>
      <c r="AX533" s="356"/>
      <c r="AY533" s="356"/>
      <c r="AZ533" s="356"/>
      <c r="BA533" s="356"/>
      <c r="BB533" s="356">
        <v>0</v>
      </c>
      <c r="BC533" s="356"/>
      <c r="BD533" s="356">
        <v>323684.65999999997</v>
      </c>
      <c r="BE533" s="356">
        <v>326099.20000000001</v>
      </c>
      <c r="BF533" s="356">
        <v>327213.08</v>
      </c>
      <c r="BG533" s="356">
        <v>331454.6887</v>
      </c>
      <c r="BH533" s="356">
        <v>333841.24</v>
      </c>
      <c r="BI533" s="356">
        <v>384871.04</v>
      </c>
      <c r="BJ533" s="356">
        <v>385131.47</v>
      </c>
      <c r="BK533" s="356">
        <v>363562.71</v>
      </c>
      <c r="BL533" s="356">
        <v>368254.67</v>
      </c>
      <c r="BM533" s="356">
        <v>0.89</v>
      </c>
      <c r="BN533" s="356">
        <v>0.89</v>
      </c>
      <c r="BO533" s="356">
        <v>0.89</v>
      </c>
      <c r="BP533" s="356">
        <v>0.89</v>
      </c>
      <c r="BQ533" s="356">
        <v>0.89</v>
      </c>
      <c r="BR533" s="356">
        <v>0.89</v>
      </c>
      <c r="BS533" s="115" t="s">
        <v>4057</v>
      </c>
      <c r="BT533" s="115"/>
    </row>
    <row r="534" spans="1:72" ht="15.75" customHeight="1">
      <c r="A534" s="127" t="s">
        <v>30</v>
      </c>
      <c r="B534" s="108" t="s">
        <v>3072</v>
      </c>
      <c r="C534" s="408" t="s">
        <v>5617</v>
      </c>
      <c r="D534" s="441">
        <v>2897612</v>
      </c>
      <c r="E534" s="310" t="s">
        <v>18</v>
      </c>
      <c r="F534" s="310" t="s">
        <v>5618</v>
      </c>
      <c r="G534" s="310" t="s">
        <v>90</v>
      </c>
      <c r="H534" s="445">
        <f>IFERROR(VLOOKUP(G534,'Cadastro de assessores'!A:B,2,FALSE),"Não Cadastrado")</f>
        <v>12331</v>
      </c>
      <c r="I534" s="445"/>
      <c r="J534" s="26" t="s">
        <v>170</v>
      </c>
      <c r="K534" s="316" t="s">
        <v>170</v>
      </c>
      <c r="L534" s="442">
        <v>44812</v>
      </c>
      <c r="M534" s="442">
        <v>44812</v>
      </c>
      <c r="N534" s="445"/>
      <c r="O534" s="445" t="s">
        <v>4064</v>
      </c>
      <c r="P534" s="447">
        <v>1.2E-2</v>
      </c>
      <c r="Q534" s="505" t="s">
        <v>4803</v>
      </c>
      <c r="R534" s="436"/>
      <c r="S534" s="309"/>
      <c r="T534" s="309"/>
      <c r="U534" s="309"/>
      <c r="V534" s="309" t="s">
        <v>230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6"/>
      <c r="AW534" s="356"/>
      <c r="AX534" s="356"/>
      <c r="AY534" s="356"/>
      <c r="AZ534" s="356"/>
      <c r="BA534" s="356"/>
      <c r="BB534" s="356"/>
      <c r="BC534" s="356"/>
      <c r="BD534" s="356"/>
      <c r="BE534" s="356"/>
      <c r="BF534" s="356"/>
      <c r="BG534" s="356">
        <v>0</v>
      </c>
      <c r="BH534" s="356">
        <v>692969.64</v>
      </c>
      <c r="BI534" s="356">
        <v>712888.94</v>
      </c>
      <c r="BJ534" s="356">
        <v>713659.09</v>
      </c>
      <c r="BK534" s="356">
        <v>717071.47</v>
      </c>
      <c r="BL534" s="356">
        <v>215472.77</v>
      </c>
      <c r="BM534" s="356">
        <v>43098.8</v>
      </c>
      <c r="BN534" s="356">
        <v>42754.26</v>
      </c>
      <c r="BO534" s="356">
        <v>44059.59</v>
      </c>
      <c r="BP534" s="356">
        <v>24119.52</v>
      </c>
      <c r="BQ534" s="356">
        <v>17834.169999999998</v>
      </c>
      <c r="BR534" s="356">
        <v>12551.82</v>
      </c>
      <c r="BS534" s="115">
        <v>966.74</v>
      </c>
      <c r="BT534" s="115"/>
    </row>
    <row r="535" spans="1:72" ht="15.75" customHeight="1">
      <c r="A535" s="127" t="s">
        <v>30</v>
      </c>
      <c r="B535" s="108" t="s">
        <v>5619</v>
      </c>
      <c r="C535" s="127" t="s">
        <v>5620</v>
      </c>
      <c r="D535" s="309">
        <v>4424587</v>
      </c>
      <c r="E535" s="309" t="s">
        <v>18</v>
      </c>
      <c r="F535" s="309" t="s">
        <v>32</v>
      </c>
      <c r="G535" s="309" t="s">
        <v>4051</v>
      </c>
      <c r="H535" s="309" t="str">
        <f>IFERROR(VLOOKUP(G535,'Cadastro de assessores'!A:B,2,FALSE),"Não Cadastrado")</f>
        <v>17679</v>
      </c>
      <c r="I535" s="309"/>
      <c r="J535" s="26" t="s">
        <v>161</v>
      </c>
      <c r="K535" s="309" t="s">
        <v>4052</v>
      </c>
      <c r="L535" s="405">
        <v>44088</v>
      </c>
      <c r="M535" s="405">
        <v>44088</v>
      </c>
      <c r="N535" s="405">
        <v>44460</v>
      </c>
      <c r="O535" s="309" t="s">
        <v>4068</v>
      </c>
      <c r="P535" s="406">
        <v>2.5000000000000001E-2</v>
      </c>
      <c r="Q535" s="439" t="s">
        <v>5621</v>
      </c>
      <c r="R535" s="436"/>
      <c r="S535" s="309" t="str">
        <f t="shared" ref="S535:S539" si="56">IF(BC535&lt;=0,"",IF(BC535&lt;=1000000,"Não Qualificado",IF(AND(BC535&gt;1000000,BC535&lt;=10000000),"Qualificado","Profissional")))</f>
        <v>Não Qualificado</v>
      </c>
      <c r="T535" s="309" t="s">
        <v>163</v>
      </c>
      <c r="U535" s="309" t="s">
        <v>4192</v>
      </c>
      <c r="V535" s="309" t="s">
        <v>32</v>
      </c>
      <c r="W535" s="437" t="s">
        <v>4056</v>
      </c>
      <c r="X535" s="437" t="s">
        <v>4056</v>
      </c>
      <c r="Y535" s="437" t="s">
        <v>4056</v>
      </c>
      <c r="Z535" s="437" t="s">
        <v>4056</v>
      </c>
      <c r="AA535" s="437" t="s">
        <v>4056</v>
      </c>
      <c r="AB535" s="437" t="s">
        <v>4056</v>
      </c>
      <c r="AC535" s="437" t="s">
        <v>4056</v>
      </c>
      <c r="AD535" s="437" t="s">
        <v>4056</v>
      </c>
      <c r="AE535" s="437" t="s">
        <v>4056</v>
      </c>
      <c r="AF535" s="437" t="s">
        <v>4056</v>
      </c>
      <c r="AG535" s="437" t="s">
        <v>4056</v>
      </c>
      <c r="AH535" s="437" t="s">
        <v>5622</v>
      </c>
      <c r="AI535" s="437" t="s">
        <v>5623</v>
      </c>
      <c r="AJ535" s="437" t="s">
        <v>5624</v>
      </c>
      <c r="AK535" s="356">
        <v>94017.14</v>
      </c>
      <c r="AL535" s="356"/>
      <c r="AM535" s="356">
        <v>93118.47</v>
      </c>
      <c r="AN535" s="356">
        <v>87122.92</v>
      </c>
      <c r="AO535" s="356">
        <v>92685.69</v>
      </c>
      <c r="AP535" s="356">
        <v>93971.81</v>
      </c>
      <c r="AQ535" s="356">
        <v>93032.21</v>
      </c>
      <c r="AR535" s="356">
        <v>98248.58</v>
      </c>
      <c r="AS535" s="356">
        <v>94513.29</v>
      </c>
      <c r="AT535" s="356">
        <v>89797.53</v>
      </c>
      <c r="AU535" s="356">
        <v>87981.78</v>
      </c>
      <c r="AV535" s="356"/>
      <c r="AW535" s="356"/>
      <c r="AX535" s="356"/>
      <c r="AY535" s="356"/>
      <c r="AZ535" s="356">
        <v>0</v>
      </c>
      <c r="BA535" s="356">
        <v>0</v>
      </c>
      <c r="BB535" s="356">
        <v>0</v>
      </c>
      <c r="BC535" s="356">
        <v>142736.17000000001</v>
      </c>
      <c r="BD535" s="356" t="s">
        <v>3167</v>
      </c>
      <c r="BE535" s="356" t="s">
        <v>3167</v>
      </c>
      <c r="BF535" s="356">
        <v>0</v>
      </c>
      <c r="BG535" s="356">
        <v>0</v>
      </c>
      <c r="BH535" s="356">
        <v>0</v>
      </c>
      <c r="BI535" s="356">
        <v>0</v>
      </c>
      <c r="BJ535" s="356">
        <v>0</v>
      </c>
      <c r="BK535" s="356">
        <v>0</v>
      </c>
      <c r="BL535" s="356">
        <v>0</v>
      </c>
      <c r="BM535" s="356">
        <v>0</v>
      </c>
      <c r="BN535" s="356">
        <v>0</v>
      </c>
      <c r="BO535" s="356">
        <v>0</v>
      </c>
      <c r="BP535" s="356">
        <v>0</v>
      </c>
      <c r="BQ535" s="356">
        <v>0</v>
      </c>
      <c r="BR535" s="356">
        <v>0</v>
      </c>
      <c r="BS535" s="115" t="s">
        <v>4057</v>
      </c>
      <c r="BT535" s="115"/>
    </row>
    <row r="536" spans="1:72" ht="15.75" customHeight="1">
      <c r="A536" s="127" t="s">
        <v>30</v>
      </c>
      <c r="B536" s="108" t="s">
        <v>5625</v>
      </c>
      <c r="C536" s="127" t="s">
        <v>5626</v>
      </c>
      <c r="D536" s="309">
        <v>480283</v>
      </c>
      <c r="E536" s="309" t="s">
        <v>18</v>
      </c>
      <c r="F536" s="309" t="s">
        <v>32</v>
      </c>
      <c r="G536" s="309" t="s">
        <v>4559</v>
      </c>
      <c r="H536" s="309" t="str">
        <f>IFERROR(VLOOKUP(G536,'Cadastro de assessores'!A:B,2,FALSE),"Não Cadastrado")</f>
        <v>12846</v>
      </c>
      <c r="I536" s="309"/>
      <c r="J536" s="26" t="s">
        <v>161</v>
      </c>
      <c r="K536" s="309" t="s">
        <v>4052</v>
      </c>
      <c r="L536" s="405">
        <v>44166</v>
      </c>
      <c r="M536" s="405">
        <v>44166</v>
      </c>
      <c r="N536" s="405">
        <v>44378</v>
      </c>
      <c r="O536" s="309" t="s">
        <v>4053</v>
      </c>
      <c r="P536" s="406">
        <v>1.2E-2</v>
      </c>
      <c r="Q536" s="439" t="s">
        <v>4560</v>
      </c>
      <c r="R536" s="436"/>
      <c r="S536" s="309" t="str">
        <f t="shared" si="56"/>
        <v/>
      </c>
      <c r="T536" s="309" t="s">
        <v>163</v>
      </c>
      <c r="U536" s="309" t="s">
        <v>4091</v>
      </c>
      <c r="V536" s="309" t="s">
        <v>32</v>
      </c>
      <c r="W536" s="437" t="s">
        <v>4056</v>
      </c>
      <c r="X536" s="437" t="s">
        <v>4056</v>
      </c>
      <c r="Y536" s="437" t="s">
        <v>4056</v>
      </c>
      <c r="Z536" s="437" t="s">
        <v>4056</v>
      </c>
      <c r="AA536" s="437" t="s">
        <v>4056</v>
      </c>
      <c r="AB536" s="437" t="s">
        <v>4056</v>
      </c>
      <c r="AC536" s="437" t="s">
        <v>4056</v>
      </c>
      <c r="AD536" s="437" t="s">
        <v>4056</v>
      </c>
      <c r="AE536" s="437" t="s">
        <v>4056</v>
      </c>
      <c r="AF536" s="437" t="s">
        <v>4056</v>
      </c>
      <c r="AG536" s="437" t="s">
        <v>4056</v>
      </c>
      <c r="AH536" s="437" t="s">
        <v>4056</v>
      </c>
      <c r="AI536" s="437" t="s">
        <v>4056</v>
      </c>
      <c r="AJ536" s="437" t="s">
        <v>4056</v>
      </c>
      <c r="AK536" s="356">
        <v>4455935.3899999997</v>
      </c>
      <c r="AL536" s="356">
        <v>4556984.84</v>
      </c>
      <c r="AM536" s="356">
        <v>4456531.78</v>
      </c>
      <c r="AN536" s="356">
        <v>4435869.12</v>
      </c>
      <c r="AO536" s="356">
        <v>4402941</v>
      </c>
      <c r="AP536" s="356">
        <v>4430539.2300000004</v>
      </c>
      <c r="AQ536" s="356">
        <v>4427621.8600000003</v>
      </c>
      <c r="AR536" s="356">
        <v>4504912.2</v>
      </c>
      <c r="AS536" s="356">
        <v>4542973.2699999996</v>
      </c>
      <c r="AT536" s="356"/>
      <c r="AU536" s="356"/>
      <c r="AV536" s="356"/>
      <c r="AW536" s="356"/>
      <c r="AX536" s="356"/>
      <c r="AY536" s="356"/>
      <c r="AZ536" s="356">
        <v>0</v>
      </c>
      <c r="BA536" s="356">
        <v>0</v>
      </c>
      <c r="BB536" s="356">
        <v>0</v>
      </c>
      <c r="BC536" s="356"/>
      <c r="BD536" s="356" t="s">
        <v>3167</v>
      </c>
      <c r="BE536" s="356" t="s">
        <v>3167</v>
      </c>
      <c r="BF536" s="356">
        <v>0</v>
      </c>
      <c r="BG536" s="356">
        <v>0</v>
      </c>
      <c r="BH536" s="356">
        <v>0</v>
      </c>
      <c r="BI536" s="356">
        <v>0</v>
      </c>
      <c r="BJ536" s="356">
        <v>0</v>
      </c>
      <c r="BK536" s="356">
        <v>0</v>
      </c>
      <c r="BL536" s="356">
        <v>0</v>
      </c>
      <c r="BM536" s="356">
        <v>0</v>
      </c>
      <c r="BN536" s="356">
        <v>0</v>
      </c>
      <c r="BO536" s="356">
        <v>0</v>
      </c>
      <c r="BP536" s="356">
        <v>0</v>
      </c>
      <c r="BQ536" s="356">
        <v>0</v>
      </c>
      <c r="BR536" s="356">
        <v>0</v>
      </c>
      <c r="BS536" s="115" t="s">
        <v>4057</v>
      </c>
      <c r="BT536" s="115"/>
    </row>
    <row r="537" spans="1:72" ht="15.75" customHeight="1">
      <c r="A537" s="127" t="s">
        <v>30</v>
      </c>
      <c r="B537" s="108" t="s">
        <v>3081</v>
      </c>
      <c r="C537" s="127" t="s">
        <v>3079</v>
      </c>
      <c r="D537" s="309">
        <v>2049496</v>
      </c>
      <c r="E537" s="310" t="s">
        <v>3158</v>
      </c>
      <c r="F537" s="310" t="s">
        <v>32</v>
      </c>
      <c r="G537" s="310" t="s">
        <v>3158</v>
      </c>
      <c r="H537" s="310" t="str">
        <f>IFERROR(VLOOKUP(G537,'Cadastro de assessores'!A:B,2,FALSE),"Não Cadastrado")</f>
        <v>18986</v>
      </c>
      <c r="I537" s="310"/>
      <c r="J537" s="26" t="s">
        <v>170</v>
      </c>
      <c r="K537" s="310" t="s">
        <v>170</v>
      </c>
      <c r="L537" s="434">
        <v>43655</v>
      </c>
      <c r="M537" s="434">
        <v>43696</v>
      </c>
      <c r="N537" s="309"/>
      <c r="O537" s="309" t="s">
        <v>4447</v>
      </c>
      <c r="P537" s="447">
        <v>0.01</v>
      </c>
      <c r="Q537" s="464"/>
      <c r="R537" s="436"/>
      <c r="S537" s="309" t="str">
        <f t="shared" si="56"/>
        <v>Não Qualificado</v>
      </c>
      <c r="T537" s="309" t="s">
        <v>163</v>
      </c>
      <c r="U537" s="309" t="s">
        <v>4192</v>
      </c>
      <c r="V537" s="309" t="s">
        <v>32</v>
      </c>
      <c r="W537" s="437" t="s">
        <v>5627</v>
      </c>
      <c r="X537" s="437"/>
      <c r="Y537" s="437" t="s">
        <v>5628</v>
      </c>
      <c r="Z537" s="437" t="s">
        <v>5629</v>
      </c>
      <c r="AA537" s="437" t="s">
        <v>5630</v>
      </c>
      <c r="AB537" s="437" t="s">
        <v>5631</v>
      </c>
      <c r="AC537" s="437" t="s">
        <v>5632</v>
      </c>
      <c r="AD537" s="437" t="s">
        <v>5633</v>
      </c>
      <c r="AE537" s="437" t="s">
        <v>5634</v>
      </c>
      <c r="AF537" s="437" t="s">
        <v>5635</v>
      </c>
      <c r="AG537" s="437" t="s">
        <v>5636</v>
      </c>
      <c r="AH537" s="437" t="s">
        <v>5637</v>
      </c>
      <c r="AI537" s="437" t="s">
        <v>5638</v>
      </c>
      <c r="AJ537" s="437" t="s">
        <v>5639</v>
      </c>
      <c r="AK537" s="356">
        <v>106356.57</v>
      </c>
      <c r="AL537" s="356">
        <v>105522.04</v>
      </c>
      <c r="AM537" s="356">
        <v>103853.57</v>
      </c>
      <c r="AN537" s="356">
        <v>104091.7</v>
      </c>
      <c r="AO537" s="356">
        <v>104781.2</v>
      </c>
      <c r="AP537" s="356">
        <v>105326.44</v>
      </c>
      <c r="AQ537" s="356">
        <v>105186.99</v>
      </c>
      <c r="AR537" s="356">
        <v>106277.67</v>
      </c>
      <c r="AS537" s="356">
        <v>106122.31</v>
      </c>
      <c r="AT537" s="356">
        <v>105551.35</v>
      </c>
      <c r="AU537" s="356">
        <v>105376.45</v>
      </c>
      <c r="AV537" s="356">
        <v>104763.51</v>
      </c>
      <c r="AW537" s="356">
        <v>101529.71</v>
      </c>
      <c r="AX537" s="356">
        <v>101923.09</v>
      </c>
      <c r="AY537" s="356">
        <v>102971.39</v>
      </c>
      <c r="AZ537" s="356">
        <v>108585.01</v>
      </c>
      <c r="BA537" s="356">
        <v>104652.5</v>
      </c>
      <c r="BB537" s="356">
        <v>112681.41</v>
      </c>
      <c r="BC537" s="356">
        <v>102637.97</v>
      </c>
      <c r="BD537" s="356">
        <v>112593.37</v>
      </c>
      <c r="BE537" s="356">
        <v>106867.45</v>
      </c>
      <c r="BF537" s="356">
        <v>113978.48</v>
      </c>
      <c r="BG537" s="356">
        <v>119049.1395</v>
      </c>
      <c r="BH537" s="356">
        <v>119451.17</v>
      </c>
      <c r="BI537" s="356">
        <v>122635.49</v>
      </c>
      <c r="BJ537" s="356">
        <v>135114.70000000001</v>
      </c>
      <c r="BK537" s="356">
        <v>161173.91</v>
      </c>
      <c r="BL537" s="356">
        <v>173276.78</v>
      </c>
      <c r="BM537" s="356">
        <v>174714.3</v>
      </c>
      <c r="BN537" s="356">
        <v>176487.12</v>
      </c>
      <c r="BO537" s="356">
        <v>177723.83</v>
      </c>
      <c r="BP537" s="356">
        <v>179785.82</v>
      </c>
      <c r="BQ537" s="356">
        <v>181368.3</v>
      </c>
      <c r="BR537" s="356">
        <v>201144.74</v>
      </c>
      <c r="BS537" s="115">
        <v>40645.410000000003</v>
      </c>
      <c r="BT537" s="115"/>
    </row>
    <row r="538" spans="1:72" ht="15.75" customHeight="1">
      <c r="A538" s="127" t="s">
        <v>30</v>
      </c>
      <c r="B538" s="108" t="s">
        <v>5640</v>
      </c>
      <c r="C538" s="89" t="s">
        <v>5641</v>
      </c>
      <c r="D538" s="445">
        <v>7086435</v>
      </c>
      <c r="E538" s="310" t="s">
        <v>18</v>
      </c>
      <c r="F538" s="310" t="s">
        <v>32</v>
      </c>
      <c r="G538" s="310" t="s">
        <v>1034</v>
      </c>
      <c r="H538" s="310">
        <f>IFERROR(VLOOKUP(G538,'Cadastro de assessores'!A:B,2,FALSE),"Não Cadastrado")</f>
        <v>12342</v>
      </c>
      <c r="I538" s="310"/>
      <c r="J538" s="26" t="s">
        <v>161</v>
      </c>
      <c r="K538" s="310" t="s">
        <v>170</v>
      </c>
      <c r="L538" s="435">
        <v>44510</v>
      </c>
      <c r="M538" s="435">
        <v>44517</v>
      </c>
      <c r="N538" s="316"/>
      <c r="O538" s="316" t="s">
        <v>4053</v>
      </c>
      <c r="P538" s="406">
        <v>1.4999999999999999E-2</v>
      </c>
      <c r="Q538" s="328" t="s">
        <v>5642</v>
      </c>
      <c r="R538" s="436"/>
      <c r="S538" s="309" t="str">
        <f t="shared" si="56"/>
        <v/>
      </c>
      <c r="T538" s="316" t="s">
        <v>163</v>
      </c>
      <c r="U538" s="316" t="s">
        <v>4182</v>
      </c>
      <c r="V538" s="316" t="s">
        <v>32</v>
      </c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  <c r="AG538" s="437"/>
      <c r="AH538" s="437"/>
      <c r="AI538" s="356"/>
      <c r="AJ538" s="356"/>
      <c r="AK538" s="356"/>
      <c r="AL538" s="356"/>
      <c r="AM538" s="356"/>
      <c r="AN538" s="356"/>
      <c r="AO538" s="356"/>
      <c r="AP538" s="356"/>
      <c r="AQ538" s="356"/>
      <c r="AR538" s="356"/>
      <c r="AS538" s="356"/>
      <c r="AT538" s="367"/>
      <c r="AU538" s="356"/>
      <c r="AV538" s="356"/>
      <c r="AW538" s="367"/>
      <c r="AX538" s="357"/>
      <c r="AY538" s="357"/>
      <c r="AZ538" s="356">
        <v>104191.6</v>
      </c>
      <c r="BA538" s="356">
        <v>104886.29</v>
      </c>
      <c r="BB538" s="356">
        <v>108029.37</v>
      </c>
      <c r="BC538" s="356"/>
      <c r="BD538" s="356">
        <v>106041.28</v>
      </c>
      <c r="BE538" s="356">
        <v>105588.2</v>
      </c>
      <c r="BF538" s="356">
        <v>107346.33</v>
      </c>
      <c r="BG538" s="356">
        <v>107944.2953</v>
      </c>
      <c r="BH538" s="356">
        <v>108189.27</v>
      </c>
      <c r="BI538" s="356">
        <v>112040.05</v>
      </c>
      <c r="BJ538" s="356">
        <v>111040.33</v>
      </c>
      <c r="BK538" s="356">
        <v>111749.06</v>
      </c>
      <c r="BL538" s="356">
        <v>123178.68</v>
      </c>
      <c r="BM538" s="356">
        <v>124069.89</v>
      </c>
      <c r="BN538" s="356">
        <v>124879.44</v>
      </c>
      <c r="BO538" s="356">
        <v>126099</v>
      </c>
      <c r="BP538" s="356">
        <v>127549.93</v>
      </c>
      <c r="BQ538" s="356">
        <v>128760.01</v>
      </c>
      <c r="BR538" s="356">
        <v>129512.75</v>
      </c>
      <c r="BS538" s="115" t="s">
        <v>4057</v>
      </c>
      <c r="BT538" s="115"/>
    </row>
    <row r="539" spans="1:72" ht="15.75" customHeight="1">
      <c r="A539" s="127" t="s">
        <v>30</v>
      </c>
      <c r="B539" s="108" t="s">
        <v>5643</v>
      </c>
      <c r="C539" s="408" t="s">
        <v>5644</v>
      </c>
      <c r="D539" s="310">
        <v>226343</v>
      </c>
      <c r="E539" s="310" t="s">
        <v>18</v>
      </c>
      <c r="F539" s="310" t="s">
        <v>42</v>
      </c>
      <c r="G539" s="310" t="s">
        <v>4393</v>
      </c>
      <c r="H539" s="310" t="str">
        <f>IFERROR(VLOOKUP(G539,'Cadastro de assessores'!A:B,2,FALSE),"Não Cadastrado")</f>
        <v>14294</v>
      </c>
      <c r="I539" s="310"/>
      <c r="J539" s="26" t="s">
        <v>4046</v>
      </c>
      <c r="K539" s="458" t="s">
        <v>170</v>
      </c>
      <c r="L539" s="434">
        <v>44452</v>
      </c>
      <c r="M539" s="434">
        <v>44469</v>
      </c>
      <c r="N539" s="316"/>
      <c r="O539" s="316" t="s">
        <v>4047</v>
      </c>
      <c r="P539" s="406">
        <v>0.02</v>
      </c>
      <c r="Q539" s="176" t="s">
        <v>4755</v>
      </c>
      <c r="R539" s="436"/>
      <c r="S539" s="309" t="str">
        <f t="shared" si="56"/>
        <v>Não Qualificado</v>
      </c>
      <c r="T539" s="316" t="s">
        <v>163</v>
      </c>
      <c r="U539" s="316" t="s">
        <v>4756</v>
      </c>
      <c r="V539" s="316" t="s">
        <v>209</v>
      </c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  <c r="AG539" s="437"/>
      <c r="AH539" s="437"/>
      <c r="AI539" s="437"/>
      <c r="AJ539" s="356"/>
      <c r="AK539" s="356"/>
      <c r="AL539" s="356"/>
      <c r="AM539" s="356"/>
      <c r="AN539" s="356"/>
      <c r="AO539" s="356"/>
      <c r="AP539" s="356"/>
      <c r="AQ539" s="356"/>
      <c r="AR539" s="356"/>
      <c r="AS539" s="356"/>
      <c r="AT539" s="356"/>
      <c r="AU539" s="367"/>
      <c r="AV539" s="356"/>
      <c r="AW539" s="356">
        <v>97353.3</v>
      </c>
      <c r="AX539" s="356">
        <v>96960.45</v>
      </c>
      <c r="AY539" s="356">
        <v>98324.02</v>
      </c>
      <c r="AZ539" s="356">
        <v>101955.79</v>
      </c>
      <c r="BA539" s="356">
        <v>102787.19</v>
      </c>
      <c r="BB539" s="356">
        <v>174.88</v>
      </c>
      <c r="BC539" s="356">
        <v>48746.18</v>
      </c>
      <c r="BD539" s="356">
        <v>130.87</v>
      </c>
      <c r="BE539" s="356">
        <v>130.87</v>
      </c>
      <c r="BF539" s="356">
        <v>130.88</v>
      </c>
      <c r="BG539" s="356">
        <v>130.88</v>
      </c>
      <c r="BH539" s="356">
        <v>130.88</v>
      </c>
      <c r="BI539" s="356">
        <v>130.88</v>
      </c>
      <c r="BJ539" s="356">
        <v>130.88</v>
      </c>
      <c r="BK539" s="356">
        <v>130.88</v>
      </c>
      <c r="BL539" s="356">
        <v>130.88</v>
      </c>
      <c r="BM539" s="356">
        <v>130.88</v>
      </c>
      <c r="BN539" s="356">
        <v>130.88</v>
      </c>
      <c r="BO539" s="356">
        <v>130.88</v>
      </c>
      <c r="BP539" s="356">
        <v>130.88</v>
      </c>
      <c r="BQ539" s="356">
        <v>130.88</v>
      </c>
      <c r="BR539" s="356">
        <v>130.88</v>
      </c>
      <c r="BS539" s="115">
        <v>0</v>
      </c>
      <c r="BT539" s="115"/>
    </row>
    <row r="540" spans="1:72" ht="15.75" customHeight="1">
      <c r="A540" s="127" t="s">
        <v>30</v>
      </c>
      <c r="B540" s="108" t="s">
        <v>3092</v>
      </c>
      <c r="C540" s="127" t="s">
        <v>5645</v>
      </c>
      <c r="D540" s="309">
        <v>9009128</v>
      </c>
      <c r="E540" s="310" t="s">
        <v>18</v>
      </c>
      <c r="F540" s="310" t="s">
        <v>42</v>
      </c>
      <c r="G540" s="310" t="s">
        <v>90</v>
      </c>
      <c r="H540" s="310">
        <f>IFERROR(VLOOKUP(G540,'Cadastro de assessores'!A:B,2,FALSE),"Não Cadastrado")</f>
        <v>12331</v>
      </c>
      <c r="I540" s="310"/>
      <c r="J540" s="26" t="s">
        <v>4046</v>
      </c>
      <c r="K540" s="309" t="s">
        <v>179</v>
      </c>
      <c r="L540" s="310" t="s">
        <v>3378</v>
      </c>
      <c r="M540" s="435">
        <v>44848</v>
      </c>
      <c r="N540" s="309"/>
      <c r="O540" s="309" t="s">
        <v>4061</v>
      </c>
      <c r="P540" s="406">
        <v>7.0000000000000001E-3</v>
      </c>
      <c r="Q540" s="439"/>
      <c r="R540" s="436"/>
      <c r="S540" s="309"/>
      <c r="T540" s="309" t="s">
        <v>163</v>
      </c>
      <c r="U540" s="309"/>
      <c r="V540" s="309" t="s">
        <v>42</v>
      </c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356"/>
      <c r="AL540" s="356"/>
      <c r="AM540" s="356"/>
      <c r="AN540" s="356"/>
      <c r="AO540" s="356"/>
      <c r="AP540" s="356"/>
      <c r="AQ540" s="356"/>
      <c r="AR540" s="356"/>
      <c r="AS540" s="356"/>
      <c r="AT540" s="356"/>
      <c r="AU540" s="356"/>
      <c r="AV540" s="356"/>
      <c r="AW540" s="356"/>
      <c r="AX540" s="356"/>
      <c r="AY540" s="356"/>
      <c r="AZ540" s="356"/>
      <c r="BA540" s="356"/>
      <c r="BB540" s="356"/>
      <c r="BC540" s="356"/>
      <c r="BD540" s="356"/>
      <c r="BE540" s="356"/>
      <c r="BF540" s="356">
        <v>0</v>
      </c>
      <c r="BG540" s="356">
        <v>0</v>
      </c>
      <c r="BH540" s="356">
        <v>0</v>
      </c>
      <c r="BI540" s="356">
        <v>5026.7299999999996</v>
      </c>
      <c r="BJ540" s="356">
        <v>5080.6099999999997</v>
      </c>
      <c r="BK540" s="356">
        <v>50456.32</v>
      </c>
      <c r="BL540" s="356">
        <v>100567.92</v>
      </c>
      <c r="BM540" s="356">
        <v>6062.25</v>
      </c>
      <c r="BN540" s="356">
        <v>6051.36</v>
      </c>
      <c r="BO540" s="356">
        <v>6105.42</v>
      </c>
      <c r="BP540" s="356">
        <v>9180.2999999999993</v>
      </c>
      <c r="BQ540" s="356">
        <v>9234.17</v>
      </c>
      <c r="BR540" s="356">
        <v>0</v>
      </c>
      <c r="BS540" s="115">
        <v>0</v>
      </c>
      <c r="BT540" s="115"/>
    </row>
    <row r="541" spans="1:72" ht="15.75" customHeight="1">
      <c r="A541" s="127" t="s">
        <v>30</v>
      </c>
      <c r="B541" s="108" t="s">
        <v>5646</v>
      </c>
      <c r="C541" s="127" t="s">
        <v>5647</v>
      </c>
      <c r="D541" s="309">
        <v>2694253</v>
      </c>
      <c r="E541" s="310" t="s">
        <v>159</v>
      </c>
      <c r="F541" s="310" t="s">
        <v>32</v>
      </c>
      <c r="G541" s="310" t="s">
        <v>1841</v>
      </c>
      <c r="H541" s="310" t="str">
        <f>IFERROR(VLOOKUP(G541,'Cadastro de assessores'!A:B,2,FALSE),"Não Cadastrado")</f>
        <v>17243</v>
      </c>
      <c r="I541" s="310"/>
      <c r="J541" s="26" t="s">
        <v>170</v>
      </c>
      <c r="K541" s="310" t="s">
        <v>170</v>
      </c>
      <c r="L541" s="435">
        <v>44134</v>
      </c>
      <c r="M541" s="435">
        <v>44134</v>
      </c>
      <c r="N541" s="309"/>
      <c r="O541" s="309" t="s">
        <v>4047</v>
      </c>
      <c r="P541" s="406">
        <v>0.02</v>
      </c>
      <c r="Q541" s="439" t="s">
        <v>5648</v>
      </c>
      <c r="R541" s="436"/>
      <c r="S541" s="309" t="str">
        <f t="shared" ref="S541:S543" si="57">IF(BC541&lt;=0,"",IF(BC541&lt;=1000000,"Não Qualificado",IF(AND(BC541&gt;1000000,BC541&lt;=10000000),"Qualificado","Profissional")))</f>
        <v>Não Qualificado</v>
      </c>
      <c r="T541" s="309" t="s">
        <v>207</v>
      </c>
      <c r="U541" s="309" t="s">
        <v>4075</v>
      </c>
      <c r="V541" s="309" t="s">
        <v>32</v>
      </c>
      <c r="W541" s="437" t="s">
        <v>4056</v>
      </c>
      <c r="X541" s="437" t="s">
        <v>4056</v>
      </c>
      <c r="Y541" s="437" t="s">
        <v>4056</v>
      </c>
      <c r="Z541" s="437" t="s">
        <v>4056</v>
      </c>
      <c r="AA541" s="437" t="s">
        <v>4056</v>
      </c>
      <c r="AB541" s="437" t="s">
        <v>4056</v>
      </c>
      <c r="AC541" s="437" t="s">
        <v>4056</v>
      </c>
      <c r="AD541" s="437" t="s">
        <v>4056</v>
      </c>
      <c r="AE541" s="437" t="s">
        <v>4056</v>
      </c>
      <c r="AF541" s="437" t="s">
        <v>4056</v>
      </c>
      <c r="AG541" s="437" t="s">
        <v>4056</v>
      </c>
      <c r="AH541" s="437" t="s">
        <v>4056</v>
      </c>
      <c r="AI541" s="437" t="s">
        <v>5649</v>
      </c>
      <c r="AJ541" s="437" t="s">
        <v>5650</v>
      </c>
      <c r="AK541" s="356">
        <v>1121856.74</v>
      </c>
      <c r="AL541" s="356">
        <v>1098784.47</v>
      </c>
      <c r="AM541" s="356">
        <v>1068858.8400000001</v>
      </c>
      <c r="AN541" s="356">
        <v>1070996.96</v>
      </c>
      <c r="AO541" s="356">
        <v>1096915.81</v>
      </c>
      <c r="AP541" s="356">
        <v>983415.53</v>
      </c>
      <c r="AQ541" s="356">
        <v>978783.49</v>
      </c>
      <c r="AR541" s="356">
        <v>1004917.74</v>
      </c>
      <c r="AS541" s="356">
        <v>952985.01</v>
      </c>
      <c r="AT541" s="356">
        <v>924185.84</v>
      </c>
      <c r="AU541" s="356">
        <v>913557.33</v>
      </c>
      <c r="AV541" s="356">
        <v>887052.24</v>
      </c>
      <c r="AW541" s="356">
        <v>848245.56</v>
      </c>
      <c r="AX541" s="356">
        <v>843938.57</v>
      </c>
      <c r="AY541" s="356">
        <v>857860.94</v>
      </c>
      <c r="AZ541" s="356">
        <v>839266.93</v>
      </c>
      <c r="BA541" s="356">
        <v>848010.87</v>
      </c>
      <c r="BB541" s="356">
        <v>882826.57</v>
      </c>
      <c r="BC541" s="356">
        <v>76255.39</v>
      </c>
      <c r="BD541" s="356">
        <v>863822.55</v>
      </c>
      <c r="BE541" s="356">
        <v>844779.35</v>
      </c>
      <c r="BF541" s="356">
        <v>840741.1</v>
      </c>
      <c r="BG541" s="356">
        <v>854872.02579999994</v>
      </c>
      <c r="BH541" s="356">
        <v>846931.9</v>
      </c>
      <c r="BI541" s="356">
        <v>900579.93</v>
      </c>
      <c r="BJ541" s="356">
        <v>894292.14</v>
      </c>
      <c r="BK541" s="356">
        <v>843710.71</v>
      </c>
      <c r="BL541" s="356">
        <v>854838.15</v>
      </c>
      <c r="BM541" s="356">
        <v>850862.76</v>
      </c>
      <c r="BN541" s="356">
        <v>844178.74</v>
      </c>
      <c r="BO541" s="356">
        <v>850543.7</v>
      </c>
      <c r="BP541" s="356">
        <v>858466.45</v>
      </c>
      <c r="BQ541" s="356">
        <v>873766.48</v>
      </c>
      <c r="BR541" s="356">
        <v>890106.73</v>
      </c>
      <c r="BS541" s="115">
        <v>564364.79</v>
      </c>
      <c r="BT541" s="115"/>
    </row>
    <row r="542" spans="1:72" ht="15.75" customHeight="1">
      <c r="A542" s="127" t="s">
        <v>30</v>
      </c>
      <c r="B542" s="108" t="s">
        <v>5651</v>
      </c>
      <c r="C542" s="127" t="s">
        <v>5652</v>
      </c>
      <c r="D542" s="309">
        <v>4906342</v>
      </c>
      <c r="E542" s="309" t="s">
        <v>18</v>
      </c>
      <c r="F542" s="309" t="s">
        <v>42</v>
      </c>
      <c r="G542" s="309" t="s">
        <v>48</v>
      </c>
      <c r="H542" s="309" t="str">
        <f>IFERROR(VLOOKUP(G542,'Cadastro de assessores'!A:B,2,FALSE),"Não Cadastrado")</f>
        <v>18009</v>
      </c>
      <c r="I542" s="309"/>
      <c r="J542" s="26" t="s">
        <v>161</v>
      </c>
      <c r="K542" s="309" t="s">
        <v>4052</v>
      </c>
      <c r="L542" s="405"/>
      <c r="M542" s="405">
        <v>44294</v>
      </c>
      <c r="N542" s="466">
        <v>44651</v>
      </c>
      <c r="O542" s="316" t="s">
        <v>4047</v>
      </c>
      <c r="P542" s="406">
        <v>0.02</v>
      </c>
      <c r="Q542" s="439" t="s">
        <v>5653</v>
      </c>
      <c r="R542" s="436"/>
      <c r="S542" s="309" t="str">
        <f t="shared" si="57"/>
        <v>Não Qualificado</v>
      </c>
      <c r="T542" s="309" t="s">
        <v>163</v>
      </c>
      <c r="U542" s="309" t="s">
        <v>4105</v>
      </c>
      <c r="V542" s="309" t="s">
        <v>230</v>
      </c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356"/>
      <c r="AL542" s="356"/>
      <c r="AM542" s="356" t="s">
        <v>3378</v>
      </c>
      <c r="AN542" s="356" t="s">
        <v>3378</v>
      </c>
      <c r="AO542" s="356"/>
      <c r="AP542" s="356">
        <v>202150.12</v>
      </c>
      <c r="AQ542" s="356">
        <v>200882.58</v>
      </c>
      <c r="AR542" s="356">
        <v>238915.99</v>
      </c>
      <c r="AS542" s="356">
        <v>236393.75</v>
      </c>
      <c r="AT542" s="356">
        <v>228891.7</v>
      </c>
      <c r="AU542" s="356">
        <v>226240.5</v>
      </c>
      <c r="AV542" s="356">
        <v>219578.68</v>
      </c>
      <c r="AW542" s="356">
        <v>208523.9</v>
      </c>
      <c r="AX542" s="356">
        <v>207496.61</v>
      </c>
      <c r="AY542" s="356">
        <v>210593.1</v>
      </c>
      <c r="AZ542" s="356">
        <v>218225.6</v>
      </c>
      <c r="BA542" s="356">
        <v>220333.61</v>
      </c>
      <c r="BB542" s="356">
        <v>229569.98</v>
      </c>
      <c r="BC542" s="356">
        <v>108888.9</v>
      </c>
      <c r="BD542" s="356" t="s">
        <v>3167</v>
      </c>
      <c r="BE542" s="356" t="s">
        <v>3167</v>
      </c>
      <c r="BF542" s="356">
        <v>0</v>
      </c>
      <c r="BG542" s="356">
        <v>0</v>
      </c>
      <c r="BH542" s="356">
        <v>0</v>
      </c>
      <c r="BI542" s="356">
        <v>0</v>
      </c>
      <c r="BJ542" s="356">
        <v>0</v>
      </c>
      <c r="BK542" s="356">
        <v>0</v>
      </c>
      <c r="BL542" s="356">
        <v>0</v>
      </c>
      <c r="BM542" s="356">
        <v>0</v>
      </c>
      <c r="BN542" s="356">
        <v>0</v>
      </c>
      <c r="BO542" s="356">
        <v>0</v>
      </c>
      <c r="BP542" s="356">
        <v>0</v>
      </c>
      <c r="BQ542" s="356">
        <v>0</v>
      </c>
      <c r="BR542" s="356">
        <v>0</v>
      </c>
      <c r="BS542" s="115" t="s">
        <v>4057</v>
      </c>
      <c r="BT542" s="115"/>
    </row>
    <row r="543" spans="1:72" ht="15.75" customHeight="1">
      <c r="A543" s="127" t="s">
        <v>30</v>
      </c>
      <c r="B543" s="108" t="s">
        <v>3107</v>
      </c>
      <c r="C543" s="127" t="s">
        <v>5654</v>
      </c>
      <c r="D543" s="309">
        <v>4733764</v>
      </c>
      <c r="E543" s="309" t="s">
        <v>159</v>
      </c>
      <c r="F543" s="309" t="s">
        <v>32</v>
      </c>
      <c r="G543" s="309" t="s">
        <v>5655</v>
      </c>
      <c r="H543" s="309" t="str">
        <f>IFERROR(VLOOKUP(G543,'Cadastro de assessores'!A:B,2,FALSE),"Não Cadastrado")</f>
        <v>18992</v>
      </c>
      <c r="I543" s="309"/>
      <c r="J543" s="26" t="s">
        <v>161</v>
      </c>
      <c r="K543" s="309" t="s">
        <v>4052</v>
      </c>
      <c r="L543" s="405"/>
      <c r="M543" s="405">
        <v>44209</v>
      </c>
      <c r="N543" s="466">
        <v>44512</v>
      </c>
      <c r="O543" s="316" t="s">
        <v>4101</v>
      </c>
      <c r="P543" s="406">
        <v>8.0000000000000002E-3</v>
      </c>
      <c r="Q543" s="439" t="s">
        <v>5656</v>
      </c>
      <c r="R543" s="436"/>
      <c r="S543" s="309" t="str">
        <f t="shared" si="57"/>
        <v>Não Qualificado</v>
      </c>
      <c r="T543" s="309" t="s">
        <v>163</v>
      </c>
      <c r="U543" s="309" t="s">
        <v>4070</v>
      </c>
      <c r="V543" s="309" t="s">
        <v>32</v>
      </c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356"/>
      <c r="AL543" s="356">
        <v>139614.64000000001</v>
      </c>
      <c r="AM543" s="356">
        <v>140550.07</v>
      </c>
      <c r="AN543" s="356">
        <v>135558.51999999999</v>
      </c>
      <c r="AO543" s="356">
        <v>134332.69</v>
      </c>
      <c r="AP543" s="356">
        <v>133346.22</v>
      </c>
      <c r="AQ543" s="356">
        <v>133985.49</v>
      </c>
      <c r="AR543" s="356">
        <v>131770.31</v>
      </c>
      <c r="AS543" s="356">
        <v>130070.07</v>
      </c>
      <c r="AT543" s="356">
        <v>132694.37</v>
      </c>
      <c r="AU543" s="356">
        <v>128662.05</v>
      </c>
      <c r="AV543" s="356">
        <v>128963.71</v>
      </c>
      <c r="AW543" s="356">
        <v>126051.79</v>
      </c>
      <c r="AX543" s="357"/>
      <c r="AY543" s="357"/>
      <c r="AZ543" s="357"/>
      <c r="BA543" s="357">
        <v>0</v>
      </c>
      <c r="BB543" s="357">
        <v>0</v>
      </c>
      <c r="BC543" s="357">
        <v>160646.16</v>
      </c>
      <c r="BD543" s="356">
        <v>0</v>
      </c>
      <c r="BE543" s="356" t="s">
        <v>3167</v>
      </c>
      <c r="BF543" s="356">
        <v>0</v>
      </c>
      <c r="BG543" s="356">
        <v>0</v>
      </c>
      <c r="BH543" s="356">
        <v>0</v>
      </c>
      <c r="BI543" s="356">
        <v>0</v>
      </c>
      <c r="BJ543" s="356">
        <v>0</v>
      </c>
      <c r="BK543" s="356">
        <v>0</v>
      </c>
      <c r="BL543" s="356">
        <v>0</v>
      </c>
      <c r="BM543" s="356">
        <v>0</v>
      </c>
      <c r="BN543" s="356">
        <v>0</v>
      </c>
      <c r="BO543" s="356">
        <v>0</v>
      </c>
      <c r="BP543" s="356">
        <v>0</v>
      </c>
      <c r="BQ543" s="356">
        <v>0</v>
      </c>
      <c r="BR543" s="356">
        <v>0</v>
      </c>
      <c r="BS543" s="115" t="s">
        <v>4057</v>
      </c>
      <c r="BT543" s="115"/>
    </row>
    <row r="544" spans="1:72" ht="15.75" customHeight="1">
      <c r="A544" s="321"/>
      <c r="B544" s="321"/>
      <c r="C544" s="321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6"/>
      <c r="Q544" s="328"/>
      <c r="R544" s="508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  <c r="AE544" s="324"/>
      <c r="AF544" s="324"/>
      <c r="AG544" s="324"/>
      <c r="AH544" s="324"/>
      <c r="AI544" s="324"/>
      <c r="AJ544" s="324"/>
      <c r="AK544" s="324"/>
      <c r="AL544" s="324"/>
      <c r="AM544" s="324"/>
      <c r="AN544" s="324"/>
      <c r="AO544" s="324"/>
      <c r="AP544" s="324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9"/>
      <c r="BT544" s="509"/>
    </row>
    <row r="545" spans="1:72" ht="15.75" customHeight="1">
      <c r="A545" s="334"/>
      <c r="B545" s="334"/>
      <c r="C545" s="334" t="s">
        <v>3114</v>
      </c>
      <c r="D545" s="510">
        <f>COUNTIF(J2:J543,"Ativo")</f>
        <v>52</v>
      </c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6"/>
      <c r="Q545" s="328"/>
      <c r="R545" s="508"/>
      <c r="S545" s="324"/>
      <c r="T545" s="324"/>
      <c r="U545" s="324"/>
      <c r="V545" s="324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5">
        <f t="shared" si="59"/>
        <v>5579040.2200000007</v>
      </c>
      <c r="BT545" s="433"/>
    </row>
    <row r="546" spans="1:72" ht="15.75" customHeight="1">
      <c r="A546" s="334"/>
      <c r="B546" s="334"/>
      <c r="C546" s="334" t="s">
        <v>3116</v>
      </c>
      <c r="D546" s="510">
        <f>COUNTIF(J2:J543,"Encerrado")</f>
        <v>204</v>
      </c>
      <c r="E546" s="324"/>
      <c r="F546" s="324"/>
      <c r="G546" s="512"/>
      <c r="H546" s="324"/>
      <c r="I546" s="324"/>
      <c r="J546" s="324"/>
      <c r="K546" s="324"/>
      <c r="L546" s="324"/>
      <c r="M546" s="324"/>
      <c r="N546" s="324"/>
      <c r="O546" s="324"/>
      <c r="P546" s="326"/>
      <c r="Q546" s="328"/>
      <c r="R546" s="508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  <c r="AE546" s="324"/>
      <c r="AF546" s="324"/>
      <c r="AG546" s="324"/>
      <c r="AH546" s="324"/>
      <c r="AI546" s="324"/>
      <c r="AJ546" s="324"/>
      <c r="AK546" s="324"/>
      <c r="AL546" s="324"/>
      <c r="AM546" s="324"/>
      <c r="AN546" s="324"/>
      <c r="AO546" s="324"/>
      <c r="AP546" s="324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1"/>
      <c r="BJ546" s="371"/>
      <c r="BK546" s="371"/>
      <c r="BL546" s="371"/>
      <c r="BM546" s="224"/>
      <c r="BN546" s="224"/>
      <c r="BO546" s="224"/>
      <c r="BP546" s="224"/>
      <c r="BQ546" s="224"/>
      <c r="BR546" s="224"/>
      <c r="BS546" s="509"/>
      <c r="BT546" s="509"/>
    </row>
    <row r="547" spans="1:72" ht="15.75" customHeight="1">
      <c r="A547" s="334"/>
      <c r="B547" s="334"/>
      <c r="C547" s="334" t="s">
        <v>5657</v>
      </c>
      <c r="D547" s="510">
        <f>COUNTIF(J2:J543,"Sem Patrimônio")</f>
        <v>285</v>
      </c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6"/>
      <c r="Q547" s="328"/>
      <c r="R547" s="508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  <c r="AE547" s="324"/>
      <c r="AF547" s="324"/>
      <c r="AG547" s="324"/>
      <c r="AH547" s="324"/>
      <c r="AI547" s="324"/>
      <c r="AJ547" s="324"/>
      <c r="AK547" s="324"/>
      <c r="AL547" s="324"/>
      <c r="AM547" s="324"/>
      <c r="AN547" s="324"/>
      <c r="AO547" s="324"/>
      <c r="AP547" s="324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5658</v>
      </c>
      <c r="BK547" s="224" t="s">
        <v>5659</v>
      </c>
      <c r="BL547" s="224" t="s">
        <v>5660</v>
      </c>
      <c r="BM547" s="224"/>
      <c r="BN547" s="224"/>
      <c r="BO547" s="224"/>
      <c r="BP547" s="224"/>
      <c r="BQ547" s="224"/>
      <c r="BR547" s="224"/>
      <c r="BS547" s="509"/>
      <c r="BT547" s="509"/>
    </row>
    <row r="548" spans="1:72" ht="15.75" customHeight="1">
      <c r="A548" s="334"/>
      <c r="B548" s="334"/>
      <c r="C548" s="334" t="s">
        <v>5661</v>
      </c>
      <c r="D548" s="510">
        <f>COUNTIF(J2:J543,"Inativo")</f>
        <v>1</v>
      </c>
      <c r="E548" s="336"/>
      <c r="F548" s="336"/>
      <c r="G548" s="336"/>
      <c r="H548" s="324"/>
      <c r="I548" s="324"/>
      <c r="J548" s="323"/>
      <c r="K548" s="323"/>
      <c r="L548" s="339"/>
      <c r="M548" s="339"/>
      <c r="N548" s="323"/>
      <c r="O548" s="323"/>
      <c r="P548" s="326"/>
      <c r="Q548" s="328"/>
      <c r="R548" s="508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  <c r="AE548" s="324"/>
      <c r="AF548" s="324"/>
      <c r="AG548" s="324"/>
      <c r="AH548" s="324"/>
      <c r="AI548" s="324"/>
      <c r="AJ548" s="324"/>
      <c r="AK548" s="324"/>
      <c r="AL548" s="324"/>
      <c r="AM548" s="324"/>
      <c r="AN548" s="324"/>
      <c r="AO548" s="324"/>
      <c r="AP548" s="324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30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9"/>
      <c r="BT548" s="509"/>
    </row>
    <row r="549" spans="1:72" ht="15.75" customHeight="1">
      <c r="A549" s="344"/>
      <c r="B549" s="344"/>
      <c r="C549" s="344"/>
      <c r="D549" s="345"/>
      <c r="E549" s="336"/>
      <c r="F549" s="336"/>
      <c r="G549" s="346"/>
      <c r="H549" s="324"/>
      <c r="I549" s="324"/>
      <c r="J549" s="513"/>
      <c r="K549" s="513"/>
      <c r="L549" s="337"/>
      <c r="M549" s="337"/>
      <c r="N549" s="324"/>
      <c r="O549" s="324"/>
      <c r="P549" s="326"/>
      <c r="Q549" s="328"/>
      <c r="R549" s="508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  <c r="AE549" s="324"/>
      <c r="AF549" s="324"/>
      <c r="AG549" s="324"/>
      <c r="AH549" s="324"/>
      <c r="AI549" s="324"/>
      <c r="AJ549" s="324"/>
      <c r="AK549" s="324"/>
      <c r="AL549" s="324"/>
      <c r="AM549" s="324"/>
      <c r="AN549" s="324"/>
      <c r="AO549" s="324"/>
      <c r="AP549" s="324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3156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9"/>
      <c r="BT549" s="509"/>
    </row>
    <row r="550" spans="1:72" ht="15.75" customHeight="1">
      <c r="A550" s="321"/>
      <c r="B550" s="321"/>
      <c r="C550" s="321"/>
      <c r="D550" s="345"/>
      <c r="E550" s="336"/>
      <c r="F550" s="336"/>
      <c r="G550" s="336"/>
      <c r="H550" s="324"/>
      <c r="I550" s="324"/>
      <c r="J550" s="224"/>
      <c r="K550" s="224"/>
      <c r="L550" s="339"/>
      <c r="M550" s="339"/>
      <c r="N550" s="324"/>
      <c r="O550" s="324"/>
      <c r="P550" s="326"/>
      <c r="Q550" s="328"/>
      <c r="R550" s="508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  <c r="AE550" s="324"/>
      <c r="AF550" s="324"/>
      <c r="AG550" s="324"/>
      <c r="AH550" s="324"/>
      <c r="AI550" s="324"/>
      <c r="AJ550" s="324"/>
      <c r="AK550" s="324"/>
      <c r="AL550" s="324"/>
      <c r="AM550" s="324"/>
      <c r="AN550" s="324"/>
      <c r="AO550" s="324"/>
      <c r="AP550" s="324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3828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9"/>
      <c r="BT550" s="509"/>
    </row>
    <row r="551" spans="1:72" ht="15.75" customHeight="1">
      <c r="A551" s="344"/>
      <c r="B551" s="344"/>
      <c r="C551" s="344"/>
      <c r="D551" s="345"/>
      <c r="E551" s="336"/>
      <c r="F551" s="336"/>
      <c r="G551" s="336"/>
      <c r="H551" s="324"/>
      <c r="I551" s="324"/>
      <c r="J551" s="514"/>
      <c r="K551" s="514"/>
      <c r="L551" s="337"/>
      <c r="M551" s="337"/>
      <c r="N551" s="323"/>
      <c r="O551" s="323"/>
      <c r="P551" s="326"/>
      <c r="Q551" s="328"/>
      <c r="R551" s="508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4"/>
      <c r="AJ551" s="324"/>
      <c r="AK551" s="324"/>
      <c r="AL551" s="324"/>
      <c r="AM551" s="324"/>
      <c r="AN551" s="324"/>
      <c r="AO551" s="324"/>
      <c r="AP551" s="324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3860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9"/>
      <c r="BT551" s="509"/>
    </row>
    <row r="552" spans="1:72" ht="15.75" customHeight="1">
      <c r="A552" s="344"/>
      <c r="B552" s="344"/>
      <c r="C552" s="344"/>
      <c r="D552" s="345"/>
      <c r="E552" s="336"/>
      <c r="F552" s="336"/>
      <c r="G552" s="336"/>
      <c r="H552" s="324"/>
      <c r="I552" s="324"/>
      <c r="J552" s="224"/>
      <c r="K552" s="224"/>
      <c r="L552" s="337"/>
      <c r="M552" s="337"/>
      <c r="N552" s="324"/>
      <c r="O552" s="324"/>
      <c r="P552" s="326"/>
      <c r="Q552" s="328"/>
      <c r="R552" s="508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  <c r="AE552" s="324"/>
      <c r="AF552" s="324"/>
      <c r="AG552" s="324"/>
      <c r="AH552" s="324"/>
      <c r="AI552" s="324"/>
      <c r="AJ552" s="324"/>
      <c r="AK552" s="324"/>
      <c r="AL552" s="324"/>
      <c r="AM552" s="324"/>
      <c r="AN552" s="324"/>
      <c r="AO552" s="324"/>
      <c r="AP552" s="324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9"/>
      <c r="BT552" s="509"/>
    </row>
    <row r="553" spans="1:72" ht="15.75" customHeight="1">
      <c r="A553" s="344"/>
      <c r="B553" s="344"/>
      <c r="C553" s="344"/>
      <c r="D553" s="345"/>
      <c r="E553" s="336"/>
      <c r="F553" s="336"/>
      <c r="G553" s="336"/>
      <c r="H553" s="324"/>
      <c r="I553" s="324"/>
      <c r="J553" s="514"/>
      <c r="K553" s="514"/>
      <c r="L553" s="337"/>
      <c r="M553" s="337"/>
      <c r="N553" s="323"/>
      <c r="O553" s="323"/>
      <c r="P553" s="326"/>
      <c r="Q553" s="328"/>
      <c r="R553" s="508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  <c r="AE553" s="324"/>
      <c r="AF553" s="324"/>
      <c r="AG553" s="324"/>
      <c r="AH553" s="324"/>
      <c r="AI553" s="324"/>
      <c r="AJ553" s="324"/>
      <c r="AK553" s="324"/>
      <c r="AL553" s="324"/>
      <c r="AM553" s="324"/>
      <c r="AN553" s="324"/>
      <c r="AO553" s="324"/>
      <c r="AP553" s="324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9"/>
      <c r="BT553" s="509"/>
    </row>
    <row r="554" spans="1:72" ht="15.75" customHeight="1">
      <c r="A554" s="344"/>
      <c r="B554" s="344"/>
      <c r="C554" s="344"/>
      <c r="D554" s="345"/>
      <c r="E554" s="336"/>
      <c r="F554" s="336"/>
      <c r="G554" s="336"/>
      <c r="H554" s="324"/>
      <c r="I554" s="324"/>
      <c r="J554" s="224"/>
      <c r="K554" s="224"/>
      <c r="L554" s="337"/>
      <c r="M554" s="337"/>
      <c r="N554" s="324"/>
      <c r="O554" s="324"/>
      <c r="P554" s="326"/>
      <c r="Q554" s="328"/>
      <c r="R554" s="508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  <c r="AE554" s="324"/>
      <c r="AF554" s="324"/>
      <c r="AG554" s="324"/>
      <c r="AH554" s="324"/>
      <c r="AI554" s="324"/>
      <c r="AJ554" s="324"/>
      <c r="AK554" s="324"/>
      <c r="AL554" s="324"/>
      <c r="AM554" s="324"/>
      <c r="AN554" s="324"/>
      <c r="AO554" s="324"/>
      <c r="AP554" s="324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5662</v>
      </c>
      <c r="BJ554" s="224" t="s">
        <v>5663</v>
      </c>
      <c r="BK554" s="224" t="s">
        <v>5664</v>
      </c>
      <c r="BL554" s="224" t="s">
        <v>5664</v>
      </c>
      <c r="BM554" s="224"/>
      <c r="BN554" s="224"/>
      <c r="BO554" s="224"/>
      <c r="BP554" s="224"/>
      <c r="BQ554" s="224"/>
      <c r="BR554" s="224"/>
      <c r="BS554" s="509"/>
      <c r="BT554" s="509"/>
    </row>
  </sheetData>
  <autoFilter ref="A1:BS543" xr:uid="{00000000-0009-0000-0000-00000A000000}"/>
  <customSheetViews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C1:BN543" xr:uid="{87DE83B8-B464-4E6F-A4F3-7F7C270F0345}"/>
    </customSheetView>
    <customSheetView guid="{37414473-B934-4486-BC0F-D58D8296FB5C}" filter="1" showAutoFilter="1">
      <pageMargins left="0.511811024" right="0.511811024" top="0.78740157499999996" bottom="0.78740157499999996" header="0.31496062000000002" footer="0.31496062000000002"/>
      <autoFilter ref="C1:BS543" xr:uid="{82FCFE10-8B51-4E64-8CEC-1233117463B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5665</v>
      </c>
      <c r="B1" s="664"/>
      <c r="C1" s="664"/>
      <c r="E1" s="516"/>
      <c r="F1" s="516"/>
      <c r="H1" s="676" t="s">
        <v>5666</v>
      </c>
      <c r="I1" s="664"/>
      <c r="K1" s="676" t="s">
        <v>5667</v>
      </c>
      <c r="L1" s="664"/>
      <c r="N1" s="677" t="s">
        <v>5668</v>
      </c>
      <c r="O1" s="664"/>
      <c r="P1" s="515"/>
    </row>
    <row r="2" spans="1:16">
      <c r="A2" s="517" t="s">
        <v>1</v>
      </c>
      <c r="B2" s="518" t="s">
        <v>0</v>
      </c>
      <c r="C2" s="518" t="s">
        <v>5669</v>
      </c>
      <c r="E2" s="519" t="s">
        <v>5670</v>
      </c>
      <c r="F2" s="520">
        <v>45698</v>
      </c>
      <c r="H2" s="517" t="s">
        <v>1</v>
      </c>
      <c r="I2" s="518" t="s">
        <v>5669</v>
      </c>
      <c r="K2" s="517" t="s">
        <v>1</v>
      </c>
      <c r="L2" s="518" t="s">
        <v>5669</v>
      </c>
      <c r="N2" s="518" t="s">
        <v>1</v>
      </c>
      <c r="O2" s="518" t="s">
        <v>5669</v>
      </c>
      <c r="P2" s="521"/>
    </row>
    <row r="3" spans="1:16" ht="14.25">
      <c r="A3" s="307" t="s">
        <v>1471</v>
      </c>
      <c r="B3" s="522" t="s">
        <v>5671</v>
      </c>
      <c r="C3" s="523">
        <v>15936628.77</v>
      </c>
      <c r="H3" s="416">
        <v>579904</v>
      </c>
      <c r="I3" s="524">
        <v>0</v>
      </c>
      <c r="K3" s="399">
        <v>11005560</v>
      </c>
      <c r="L3" s="524">
        <v>3341987</v>
      </c>
      <c r="N3" s="522">
        <v>750425</v>
      </c>
      <c r="O3" s="523">
        <v>827047.72959999996</v>
      </c>
      <c r="P3" s="525"/>
    </row>
    <row r="4" spans="1:16" ht="14.25">
      <c r="A4" s="307" t="s">
        <v>494</v>
      </c>
      <c r="B4" s="522" t="s">
        <v>5672</v>
      </c>
      <c r="C4" s="523">
        <v>9792119.1099999994</v>
      </c>
      <c r="H4" s="416">
        <v>36881</v>
      </c>
      <c r="I4" s="524">
        <v>0</v>
      </c>
      <c r="K4" s="399">
        <v>10940590</v>
      </c>
      <c r="L4" s="524">
        <v>561084.65</v>
      </c>
      <c r="N4" s="522">
        <v>750733</v>
      </c>
      <c r="O4" s="523">
        <v>212478.3106</v>
      </c>
      <c r="P4" s="525"/>
    </row>
    <row r="5" spans="1:16" ht="14.25">
      <c r="A5" s="307" t="s">
        <v>466</v>
      </c>
      <c r="B5" s="522" t="s">
        <v>5673</v>
      </c>
      <c r="C5" s="523">
        <v>6605712.25</v>
      </c>
      <c r="H5" s="416">
        <v>34899</v>
      </c>
      <c r="I5" s="524">
        <v>0</v>
      </c>
      <c r="K5" s="399" t="s">
        <v>3833</v>
      </c>
      <c r="L5" s="524">
        <v>0</v>
      </c>
      <c r="N5" s="522">
        <v>2037686</v>
      </c>
      <c r="O5" s="523">
        <v>302505.15999999997</v>
      </c>
      <c r="P5" s="525"/>
    </row>
    <row r="6" spans="1:16" ht="14.25">
      <c r="A6" s="307" t="s">
        <v>1734</v>
      </c>
      <c r="B6" s="522" t="s">
        <v>5674</v>
      </c>
      <c r="C6" s="523">
        <v>4835788.45</v>
      </c>
      <c r="H6" s="416">
        <v>439947</v>
      </c>
      <c r="I6" s="524">
        <v>0</v>
      </c>
      <c r="K6" s="399">
        <v>10982276</v>
      </c>
      <c r="L6" s="524">
        <v>9167266.3800000008</v>
      </c>
      <c r="N6" s="522">
        <v>2379924</v>
      </c>
      <c r="O6" s="523">
        <v>2136.9899999999998</v>
      </c>
      <c r="P6" s="525"/>
    </row>
    <row r="7" spans="1:16" ht="14.25">
      <c r="A7" s="307" t="s">
        <v>575</v>
      </c>
      <c r="B7" s="522" t="s">
        <v>5675</v>
      </c>
      <c r="C7" s="523">
        <v>4183118.12</v>
      </c>
      <c r="H7" s="416">
        <v>442725</v>
      </c>
      <c r="I7" s="524">
        <v>55960.58</v>
      </c>
      <c r="K7" s="399" t="s">
        <v>3837</v>
      </c>
      <c r="L7" s="524">
        <v>0</v>
      </c>
      <c r="M7" s="525"/>
      <c r="N7" s="522">
        <v>2570762</v>
      </c>
      <c r="O7" s="523">
        <v>593540.39280000003</v>
      </c>
      <c r="P7" s="525"/>
    </row>
    <row r="8" spans="1:16" ht="14.25">
      <c r="A8" s="307" t="s">
        <v>940</v>
      </c>
      <c r="B8" s="522" t="s">
        <v>5676</v>
      </c>
      <c r="C8" s="523">
        <v>4119849.37</v>
      </c>
      <c r="H8" s="416">
        <v>421731</v>
      </c>
      <c r="I8" s="524">
        <v>20669.64</v>
      </c>
      <c r="K8" s="399">
        <v>3844136</v>
      </c>
      <c r="L8" s="524">
        <v>54726.93</v>
      </c>
      <c r="M8" s="525"/>
      <c r="N8" s="522">
        <v>2570963</v>
      </c>
      <c r="O8" s="523">
        <v>992468.24840000004</v>
      </c>
      <c r="P8" s="525"/>
    </row>
    <row r="9" spans="1:16" ht="14.25">
      <c r="A9" s="307" t="s">
        <v>578</v>
      </c>
      <c r="B9" s="522" t="s">
        <v>5677</v>
      </c>
      <c r="C9" s="523">
        <v>3953878.3</v>
      </c>
      <c r="H9" s="416">
        <v>376503</v>
      </c>
      <c r="I9" s="524">
        <v>397896.05</v>
      </c>
      <c r="K9" s="399">
        <v>10936630</v>
      </c>
      <c r="L9" s="524">
        <v>0</v>
      </c>
      <c r="M9" s="525"/>
      <c r="N9" s="522">
        <v>2679780</v>
      </c>
      <c r="O9" s="523">
        <v>2113065.6310000001</v>
      </c>
      <c r="P9" s="525"/>
    </row>
    <row r="10" spans="1:16" ht="14.25">
      <c r="A10" s="307" t="s">
        <v>875</v>
      </c>
      <c r="B10" s="522" t="s">
        <v>5678</v>
      </c>
      <c r="C10" s="523">
        <v>3858402.64</v>
      </c>
      <c r="H10" s="416">
        <v>376732</v>
      </c>
      <c r="I10" s="524">
        <v>221323.38</v>
      </c>
      <c r="K10" s="399">
        <v>10944986</v>
      </c>
      <c r="L10" s="524">
        <v>0</v>
      </c>
      <c r="N10" s="522">
        <v>3345620</v>
      </c>
      <c r="O10" s="523">
        <v>217133.33</v>
      </c>
      <c r="P10" s="525"/>
    </row>
    <row r="11" spans="1:16" ht="14.25">
      <c r="A11" s="307" t="s">
        <v>994</v>
      </c>
      <c r="B11" s="522" t="s">
        <v>5679</v>
      </c>
      <c r="C11" s="523">
        <v>3815369.15</v>
      </c>
      <c r="H11" s="416">
        <v>420111</v>
      </c>
      <c r="I11" s="524">
        <v>0</v>
      </c>
      <c r="K11" s="399">
        <v>11071318</v>
      </c>
      <c r="L11" s="524">
        <v>363087.76</v>
      </c>
      <c r="N11" s="522">
        <v>3723914</v>
      </c>
      <c r="O11" s="523">
        <v>201011.76199999999</v>
      </c>
      <c r="P11" s="525"/>
    </row>
    <row r="12" spans="1:16" ht="14.25">
      <c r="A12" s="307" t="s">
        <v>1867</v>
      </c>
      <c r="B12" s="522" t="s">
        <v>5680</v>
      </c>
      <c r="C12" s="523">
        <v>3639865.22</v>
      </c>
      <c r="H12" s="416">
        <v>47785</v>
      </c>
      <c r="I12" s="416">
        <v>0</v>
      </c>
      <c r="K12" s="399" t="s">
        <v>3842</v>
      </c>
      <c r="L12" s="524">
        <v>0</v>
      </c>
      <c r="N12" s="522">
        <v>4114582</v>
      </c>
      <c r="O12" s="523">
        <v>201474.10130000001</v>
      </c>
      <c r="P12" s="525"/>
    </row>
    <row r="13" spans="1:16" ht="14.25">
      <c r="A13" s="307" t="s">
        <v>2553</v>
      </c>
      <c r="B13" s="522" t="s">
        <v>3165</v>
      </c>
      <c r="C13" s="523">
        <v>3479145.13</v>
      </c>
      <c r="H13" s="416">
        <v>49819</v>
      </c>
      <c r="I13" s="416">
        <v>0</v>
      </c>
      <c r="K13" s="399">
        <v>11026371</v>
      </c>
      <c r="L13" s="524">
        <v>3168714.37</v>
      </c>
      <c r="N13" s="522">
        <v>4862996</v>
      </c>
      <c r="O13" s="523">
        <v>1319148.9410000001</v>
      </c>
      <c r="P13" s="525"/>
    </row>
    <row r="14" spans="1:16" ht="14.25">
      <c r="A14" s="307" t="s">
        <v>606</v>
      </c>
      <c r="B14" s="522" t="s">
        <v>3829</v>
      </c>
      <c r="C14" s="523">
        <v>3415781.14</v>
      </c>
      <c r="H14" s="416">
        <v>379151</v>
      </c>
      <c r="I14" s="524">
        <v>270740.09999999998</v>
      </c>
      <c r="K14" s="399" t="s">
        <v>3845</v>
      </c>
      <c r="L14" s="524">
        <v>86054.51</v>
      </c>
      <c r="N14" s="522">
        <v>5612032</v>
      </c>
      <c r="O14" s="523">
        <v>563546.4878</v>
      </c>
      <c r="P14" s="525"/>
    </row>
    <row r="15" spans="1:16" ht="14.25">
      <c r="A15" s="307" t="s">
        <v>2165</v>
      </c>
      <c r="B15" s="522" t="s">
        <v>5681</v>
      </c>
      <c r="C15" s="523">
        <v>3184685.54</v>
      </c>
      <c r="H15" s="416">
        <v>253852</v>
      </c>
      <c r="I15" s="416">
        <v>0</v>
      </c>
      <c r="K15" s="399" t="s">
        <v>3847</v>
      </c>
      <c r="L15" s="524">
        <v>0</v>
      </c>
      <c r="N15" s="522">
        <v>5627240</v>
      </c>
      <c r="O15" s="523">
        <v>-11.82</v>
      </c>
      <c r="P15" s="525"/>
    </row>
    <row r="16" spans="1:16" ht="14.25">
      <c r="A16" s="307" t="s">
        <v>1164</v>
      </c>
      <c r="B16" s="522" t="s">
        <v>5682</v>
      </c>
      <c r="C16" s="523">
        <v>2471212.34</v>
      </c>
      <c r="H16" s="416">
        <v>34380</v>
      </c>
      <c r="I16" s="524">
        <v>0</v>
      </c>
      <c r="M16" s="525"/>
      <c r="N16" s="522">
        <v>5637768</v>
      </c>
      <c r="O16" s="523">
        <v>6240279.6689999998</v>
      </c>
      <c r="P16" s="525"/>
    </row>
    <row r="17" spans="1:16" ht="14.25">
      <c r="A17" s="307" t="s">
        <v>2997</v>
      </c>
      <c r="B17" s="522" t="s">
        <v>5683</v>
      </c>
      <c r="C17" s="523">
        <v>2268009.88</v>
      </c>
      <c r="H17" s="416">
        <v>578360</v>
      </c>
      <c r="I17" s="416">
        <v>0</v>
      </c>
      <c r="M17" s="525"/>
      <c r="N17" s="522">
        <v>7519150</v>
      </c>
      <c r="O17" s="523">
        <v>0</v>
      </c>
      <c r="P17" s="525"/>
    </row>
    <row r="18" spans="1:16" ht="14.25">
      <c r="A18" s="307" t="s">
        <v>1625</v>
      </c>
      <c r="B18" s="522" t="s">
        <v>5684</v>
      </c>
      <c r="C18" s="523">
        <v>2264790.5</v>
      </c>
      <c r="H18" s="416">
        <v>32319</v>
      </c>
      <c r="I18" s="524">
        <v>12932.42</v>
      </c>
      <c r="M18" s="525"/>
      <c r="N18" s="522">
        <v>8424641</v>
      </c>
      <c r="O18" s="523">
        <v>413586.91129999998</v>
      </c>
      <c r="P18" s="525"/>
    </row>
    <row r="19" spans="1:16" ht="14.25">
      <c r="A19" s="307" t="s">
        <v>2213</v>
      </c>
      <c r="B19" s="522" t="s">
        <v>4531</v>
      </c>
      <c r="C19" s="523">
        <v>2188266.61</v>
      </c>
      <c r="H19" s="416">
        <v>36944</v>
      </c>
      <c r="I19" s="524">
        <v>94624.01</v>
      </c>
      <c r="N19" s="522">
        <v>8625760</v>
      </c>
      <c r="O19" s="523">
        <v>1454771.87</v>
      </c>
      <c r="P19" s="525"/>
    </row>
    <row r="20" spans="1:16" ht="14.25">
      <c r="A20" s="307" t="s">
        <v>1680</v>
      </c>
      <c r="B20" s="522" t="s">
        <v>5685</v>
      </c>
      <c r="C20" s="523">
        <v>2160908.9300000002</v>
      </c>
      <c r="H20" s="416">
        <v>446649</v>
      </c>
      <c r="I20" s="416">
        <v>3.69</v>
      </c>
      <c r="N20" s="522">
        <v>11194917</v>
      </c>
      <c r="O20" s="523">
        <v>297553.67820000002</v>
      </c>
      <c r="P20" s="525"/>
    </row>
    <row r="21" spans="1:16" ht="15.75" customHeight="1">
      <c r="A21" s="307" t="s">
        <v>225</v>
      </c>
      <c r="B21" s="522" t="s">
        <v>5686</v>
      </c>
      <c r="C21" s="523">
        <v>2155440.7599999998</v>
      </c>
      <c r="H21" s="416">
        <v>352574</v>
      </c>
      <c r="I21" s="416">
        <v>0</v>
      </c>
      <c r="N21" s="522">
        <v>12630126</v>
      </c>
      <c r="O21" s="523">
        <v>296223.8554</v>
      </c>
      <c r="P21" s="525"/>
    </row>
    <row r="22" spans="1:16" ht="15.75" customHeight="1">
      <c r="A22" s="307" t="s">
        <v>974</v>
      </c>
      <c r="B22" s="522" t="s">
        <v>5687</v>
      </c>
      <c r="C22" s="523">
        <v>2071109.76</v>
      </c>
      <c r="H22" s="416">
        <v>34467</v>
      </c>
      <c r="I22" s="416">
        <v>0</v>
      </c>
      <c r="N22" s="522">
        <v>17006336</v>
      </c>
      <c r="O22" s="523">
        <v>0</v>
      </c>
      <c r="P22" s="525"/>
    </row>
    <row r="23" spans="1:16" ht="15.75" customHeight="1">
      <c r="A23" s="307" t="s">
        <v>475</v>
      </c>
      <c r="B23" s="522" t="s">
        <v>5688</v>
      </c>
      <c r="C23" s="523">
        <v>2024265.38</v>
      </c>
      <c r="H23" s="416">
        <v>32262</v>
      </c>
      <c r="I23" s="416">
        <v>0</v>
      </c>
      <c r="N23" s="416"/>
    </row>
    <row r="24" spans="1:16" ht="15.75" customHeight="1">
      <c r="A24" s="307" t="s">
        <v>683</v>
      </c>
      <c r="B24" s="522" t="s">
        <v>5689</v>
      </c>
      <c r="C24" s="523">
        <v>1987945.97</v>
      </c>
      <c r="H24" s="416">
        <v>293395</v>
      </c>
      <c r="I24" s="416">
        <v>0</v>
      </c>
      <c r="N24" s="416"/>
    </row>
    <row r="25" spans="1:16" ht="15.75" customHeight="1">
      <c r="A25" s="307" t="s">
        <v>2324</v>
      </c>
      <c r="B25" s="522" t="s">
        <v>5690</v>
      </c>
      <c r="C25" s="523">
        <v>1969915.01</v>
      </c>
      <c r="H25" s="416">
        <v>33002</v>
      </c>
      <c r="I25" s="524">
        <v>0</v>
      </c>
      <c r="N25" s="416"/>
    </row>
    <row r="26" spans="1:16" ht="15.75" customHeight="1">
      <c r="A26" s="307" t="s">
        <v>2193</v>
      </c>
      <c r="B26" s="522" t="s">
        <v>5681</v>
      </c>
      <c r="C26" s="523">
        <v>1907480.16</v>
      </c>
      <c r="H26" s="416">
        <v>627408</v>
      </c>
      <c r="I26" s="416">
        <v>0</v>
      </c>
      <c r="N26" s="416"/>
    </row>
    <row r="27" spans="1:16" ht="15.75" customHeight="1">
      <c r="A27" s="307" t="s">
        <v>1486</v>
      </c>
      <c r="B27" s="522" t="s">
        <v>5691</v>
      </c>
      <c r="C27" s="523">
        <v>1883619.93</v>
      </c>
      <c r="H27" s="416">
        <v>624508</v>
      </c>
      <c r="I27" s="416">
        <v>0</v>
      </c>
      <c r="N27" s="416"/>
    </row>
    <row r="28" spans="1:16" ht="15.75" customHeight="1">
      <c r="A28" s="307" t="s">
        <v>2700</v>
      </c>
      <c r="B28" s="522" t="s">
        <v>5692</v>
      </c>
      <c r="C28" s="523">
        <v>1870521.23</v>
      </c>
      <c r="H28" s="416">
        <v>270211</v>
      </c>
      <c r="I28" s="416">
        <v>339.23</v>
      </c>
      <c r="N28" s="416"/>
    </row>
    <row r="29" spans="1:16" ht="15.75" customHeight="1">
      <c r="A29" s="307" t="s">
        <v>1790</v>
      </c>
      <c r="B29" s="522" t="s">
        <v>5693</v>
      </c>
      <c r="C29" s="523">
        <v>1838633.23</v>
      </c>
      <c r="H29" s="416">
        <v>451734</v>
      </c>
      <c r="I29" s="524">
        <v>0</v>
      </c>
      <c r="N29" s="416"/>
    </row>
    <row r="30" spans="1:16" ht="15.75" customHeight="1">
      <c r="A30" s="307" t="s">
        <v>2305</v>
      </c>
      <c r="B30" s="522" t="s">
        <v>5694</v>
      </c>
      <c r="C30" s="523">
        <v>1811788.97</v>
      </c>
      <c r="H30" s="416">
        <v>624134</v>
      </c>
      <c r="I30" s="416">
        <v>0</v>
      </c>
      <c r="N30" s="416"/>
    </row>
    <row r="31" spans="1:16" ht="15.75" customHeight="1">
      <c r="A31" s="307" t="s">
        <v>1854</v>
      </c>
      <c r="B31" s="522" t="s">
        <v>5695</v>
      </c>
      <c r="C31" s="523">
        <v>1736586.04</v>
      </c>
      <c r="H31" s="416">
        <v>35841</v>
      </c>
      <c r="I31" s="416">
        <v>0</v>
      </c>
      <c r="N31" s="416"/>
    </row>
    <row r="32" spans="1:16" ht="15.75" customHeight="1">
      <c r="A32" s="307" t="s">
        <v>2308</v>
      </c>
      <c r="B32" s="522" t="s">
        <v>5694</v>
      </c>
      <c r="C32" s="523">
        <v>1710066.95</v>
      </c>
      <c r="H32" s="416">
        <v>36284</v>
      </c>
      <c r="I32" s="416">
        <v>0</v>
      </c>
      <c r="N32" s="416"/>
    </row>
    <row r="33" spans="1:14" ht="15.75" customHeight="1">
      <c r="A33" s="307" t="s">
        <v>400</v>
      </c>
      <c r="B33" s="522" t="s">
        <v>5696</v>
      </c>
      <c r="C33" s="523">
        <v>1674193.51</v>
      </c>
      <c r="H33" s="416">
        <v>46477</v>
      </c>
      <c r="I33" s="416">
        <v>0</v>
      </c>
      <c r="N33" s="416"/>
    </row>
    <row r="34" spans="1:14" ht="15.75" customHeight="1">
      <c r="A34" s="307" t="s">
        <v>2310</v>
      </c>
      <c r="B34" s="522" t="s">
        <v>5697</v>
      </c>
      <c r="C34" s="523">
        <v>1639728.84</v>
      </c>
      <c r="H34" s="416">
        <v>39943</v>
      </c>
      <c r="I34" s="416">
        <v>0</v>
      </c>
      <c r="N34" s="416"/>
    </row>
    <row r="35" spans="1:14" ht="15.75" customHeight="1">
      <c r="A35" s="307" t="s">
        <v>1344</v>
      </c>
      <c r="B35" s="522" t="s">
        <v>5698</v>
      </c>
      <c r="C35" s="523">
        <v>1632877.96</v>
      </c>
      <c r="H35" s="416">
        <v>32049</v>
      </c>
      <c r="I35" s="416">
        <v>0</v>
      </c>
      <c r="N35" s="416"/>
    </row>
    <row r="36" spans="1:14" ht="15.75" customHeight="1">
      <c r="A36" s="307" t="s">
        <v>2391</v>
      </c>
      <c r="B36" s="522" t="s">
        <v>5699</v>
      </c>
      <c r="C36" s="523">
        <v>1613046.33</v>
      </c>
      <c r="H36" s="416">
        <v>35069</v>
      </c>
      <c r="I36" s="416">
        <v>0</v>
      </c>
      <c r="N36" s="416"/>
    </row>
    <row r="37" spans="1:14" ht="15.75" customHeight="1">
      <c r="A37" s="307" t="s">
        <v>2345</v>
      </c>
      <c r="B37" s="522" t="s">
        <v>5700</v>
      </c>
      <c r="C37" s="523">
        <v>1610345.3</v>
      </c>
      <c r="H37" s="416">
        <v>32441</v>
      </c>
      <c r="I37" s="416">
        <v>0</v>
      </c>
      <c r="N37" s="416"/>
    </row>
    <row r="38" spans="1:14" ht="15.75" customHeight="1">
      <c r="A38" s="307" t="s">
        <v>2288</v>
      </c>
      <c r="B38" s="522" t="s">
        <v>5701</v>
      </c>
      <c r="C38" s="523">
        <v>1603131.38</v>
      </c>
      <c r="H38" s="416">
        <v>37718</v>
      </c>
      <c r="I38" s="416">
        <v>0</v>
      </c>
      <c r="N38" s="416"/>
    </row>
    <row r="39" spans="1:14" ht="15.75" customHeight="1">
      <c r="A39" s="307" t="s">
        <v>2875</v>
      </c>
      <c r="B39" s="522" t="s">
        <v>5702</v>
      </c>
      <c r="C39" s="523">
        <v>1599669.35</v>
      </c>
      <c r="H39" s="416">
        <v>33153</v>
      </c>
      <c r="I39" s="524">
        <v>0</v>
      </c>
      <c r="N39" s="416"/>
    </row>
    <row r="40" spans="1:14" ht="15.75" customHeight="1">
      <c r="A40" s="307" t="s">
        <v>2322</v>
      </c>
      <c r="B40" s="522" t="s">
        <v>5703</v>
      </c>
      <c r="C40" s="523">
        <v>1575169.27</v>
      </c>
      <c r="H40" s="416">
        <v>474439</v>
      </c>
      <c r="I40" s="524">
        <v>0</v>
      </c>
      <c r="N40" s="416"/>
    </row>
    <row r="41" spans="1:14" ht="15.75" customHeight="1">
      <c r="A41" s="307" t="s">
        <v>1283</v>
      </c>
      <c r="B41" s="522" t="s">
        <v>5704</v>
      </c>
      <c r="C41" s="523">
        <v>1558186.86</v>
      </c>
      <c r="H41" s="416">
        <v>424833</v>
      </c>
      <c r="I41" s="524">
        <v>139493.45000000001</v>
      </c>
      <c r="N41" s="416"/>
    </row>
    <row r="42" spans="1:14" ht="15.75" customHeight="1">
      <c r="A42" s="307" t="s">
        <v>1221</v>
      </c>
      <c r="B42" s="522" t="s">
        <v>5705</v>
      </c>
      <c r="C42" s="523">
        <v>1530915.61</v>
      </c>
      <c r="H42" s="416">
        <v>253798</v>
      </c>
      <c r="I42" s="524">
        <v>0</v>
      </c>
      <c r="N42" s="416"/>
    </row>
    <row r="43" spans="1:14" ht="15.75" customHeight="1">
      <c r="A43" s="307" t="s">
        <v>2112</v>
      </c>
      <c r="B43" s="522" t="s">
        <v>5706</v>
      </c>
      <c r="C43" s="523">
        <v>1529632.94</v>
      </c>
      <c r="H43" s="416">
        <v>32208</v>
      </c>
      <c r="I43" s="524">
        <v>0</v>
      </c>
      <c r="N43" s="416"/>
    </row>
    <row r="44" spans="1:14" ht="15.75" customHeight="1">
      <c r="A44" s="307" t="s">
        <v>376</v>
      </c>
      <c r="B44" s="522" t="s">
        <v>5707</v>
      </c>
      <c r="C44" s="523">
        <v>1528710.95</v>
      </c>
      <c r="H44" s="416">
        <v>48783</v>
      </c>
      <c r="I44" s="416">
        <v>0</v>
      </c>
      <c r="N44" s="416"/>
    </row>
    <row r="45" spans="1:14" ht="15.75" customHeight="1">
      <c r="A45" s="307" t="s">
        <v>1464</v>
      </c>
      <c r="B45" s="522" t="s">
        <v>5708</v>
      </c>
      <c r="C45" s="523">
        <v>1500931.62</v>
      </c>
      <c r="H45" s="416">
        <v>441042</v>
      </c>
      <c r="I45" s="524">
        <v>0</v>
      </c>
      <c r="N45" s="416"/>
    </row>
    <row r="46" spans="1:14" ht="15.75" customHeight="1">
      <c r="A46" s="307" t="s">
        <v>819</v>
      </c>
      <c r="B46" s="522" t="s">
        <v>5709</v>
      </c>
      <c r="C46" s="523">
        <v>1479778.88</v>
      </c>
      <c r="H46" s="416">
        <v>455761</v>
      </c>
      <c r="I46" s="416">
        <v>0</v>
      </c>
      <c r="N46" s="416"/>
    </row>
    <row r="47" spans="1:14" ht="15.75" customHeight="1">
      <c r="A47" s="307" t="s">
        <v>2447</v>
      </c>
      <c r="B47" s="522" t="s">
        <v>5710</v>
      </c>
      <c r="C47" s="523">
        <v>1471025.67</v>
      </c>
      <c r="H47" s="416">
        <v>362237</v>
      </c>
      <c r="I47" s="416">
        <v>0</v>
      </c>
      <c r="N47" s="416"/>
    </row>
    <row r="48" spans="1:14" ht="15.75" customHeight="1">
      <c r="A48" s="307" t="s">
        <v>1469</v>
      </c>
      <c r="B48" s="522" t="s">
        <v>5711</v>
      </c>
      <c r="C48" s="523">
        <v>1457037.01</v>
      </c>
      <c r="H48" s="416">
        <v>36371</v>
      </c>
      <c r="I48" s="416">
        <v>0</v>
      </c>
      <c r="N48" s="416"/>
    </row>
    <row r="49" spans="1:14" ht="15.75" customHeight="1">
      <c r="A49" s="307" t="s">
        <v>2445</v>
      </c>
      <c r="B49" s="522" t="s">
        <v>5710</v>
      </c>
      <c r="C49" s="523">
        <v>1449212.3</v>
      </c>
      <c r="H49" s="416">
        <v>560488</v>
      </c>
      <c r="I49" s="416">
        <v>0</v>
      </c>
      <c r="N49" s="416"/>
    </row>
    <row r="50" spans="1:14" ht="15.75" customHeight="1">
      <c r="A50" s="307" t="s">
        <v>1403</v>
      </c>
      <c r="B50" s="522" t="s">
        <v>5712</v>
      </c>
      <c r="C50" s="523">
        <v>1427328.96</v>
      </c>
      <c r="H50" s="416">
        <v>266130</v>
      </c>
      <c r="I50" s="524">
        <v>0</v>
      </c>
      <c r="N50" s="416"/>
    </row>
    <row r="51" spans="1:14" ht="15.75" customHeight="1">
      <c r="A51" s="307" t="s">
        <v>2826</v>
      </c>
      <c r="B51" s="522" t="s">
        <v>5713</v>
      </c>
      <c r="C51" s="523">
        <v>1426317.82</v>
      </c>
      <c r="H51" s="416">
        <v>435801</v>
      </c>
      <c r="I51" s="524">
        <v>237436.39</v>
      </c>
      <c r="N51" s="416"/>
    </row>
    <row r="52" spans="1:14" ht="15.75" customHeight="1">
      <c r="A52" s="307" t="s">
        <v>1248</v>
      </c>
      <c r="B52" s="522" t="s">
        <v>5714</v>
      </c>
      <c r="C52" s="523">
        <v>1410421.13</v>
      </c>
      <c r="H52" s="416">
        <v>363494</v>
      </c>
      <c r="I52" s="416">
        <v>0</v>
      </c>
      <c r="N52" s="416"/>
    </row>
    <row r="53" spans="1:14" ht="15.75" customHeight="1">
      <c r="A53" s="307" t="s">
        <v>2290</v>
      </c>
      <c r="B53" s="522" t="s">
        <v>5701</v>
      </c>
      <c r="C53" s="523">
        <v>1406771.45</v>
      </c>
      <c r="H53" s="416">
        <v>79850</v>
      </c>
      <c r="I53" s="416">
        <v>0</v>
      </c>
      <c r="N53" s="416"/>
    </row>
    <row r="54" spans="1:14" ht="15.75" customHeight="1">
      <c r="A54" s="307" t="s">
        <v>1424</v>
      </c>
      <c r="B54" s="522" t="s">
        <v>5715</v>
      </c>
      <c r="C54" s="523">
        <v>1393041.82</v>
      </c>
      <c r="H54" s="416">
        <v>449049</v>
      </c>
      <c r="I54" s="416">
        <v>0</v>
      </c>
      <c r="N54" s="416"/>
    </row>
    <row r="55" spans="1:14" ht="15.75" customHeight="1">
      <c r="A55" s="307" t="s">
        <v>2154</v>
      </c>
      <c r="B55" s="522" t="s">
        <v>5681</v>
      </c>
      <c r="C55" s="523">
        <v>1388313.23</v>
      </c>
      <c r="H55" s="416">
        <v>338439</v>
      </c>
      <c r="I55" s="416">
        <v>0</v>
      </c>
      <c r="N55" s="416"/>
    </row>
    <row r="56" spans="1:14" ht="15.75" customHeight="1">
      <c r="A56" s="307" t="s">
        <v>1911</v>
      </c>
      <c r="B56" s="522" t="s">
        <v>5716</v>
      </c>
      <c r="C56" s="523">
        <v>1359067.69</v>
      </c>
      <c r="H56" s="416">
        <v>36791</v>
      </c>
      <c r="I56" s="416">
        <v>0</v>
      </c>
      <c r="N56" s="416"/>
    </row>
    <row r="57" spans="1:14" ht="15.75" customHeight="1">
      <c r="A57" s="307" t="s">
        <v>1612</v>
      </c>
      <c r="B57" s="522" t="s">
        <v>33</v>
      </c>
      <c r="C57" s="523">
        <v>1255499.76</v>
      </c>
      <c r="H57" s="416">
        <v>32374</v>
      </c>
      <c r="I57" s="416">
        <v>0</v>
      </c>
      <c r="N57" s="416"/>
    </row>
    <row r="58" spans="1:14" ht="15.75" customHeight="1">
      <c r="A58" s="307" t="s">
        <v>196</v>
      </c>
      <c r="B58" s="522" t="s">
        <v>5717</v>
      </c>
      <c r="C58" s="523">
        <v>1254735.79</v>
      </c>
      <c r="H58" s="416">
        <v>362767</v>
      </c>
      <c r="I58" s="524">
        <v>0</v>
      </c>
      <c r="N58" s="416"/>
    </row>
    <row r="59" spans="1:14" ht="15.75" customHeight="1">
      <c r="A59" s="307" t="s">
        <v>1097</v>
      </c>
      <c r="B59" s="522" t="s">
        <v>5718</v>
      </c>
      <c r="C59" s="523">
        <v>1247713.82</v>
      </c>
      <c r="H59" s="416">
        <v>38407</v>
      </c>
      <c r="I59" s="524">
        <v>0</v>
      </c>
      <c r="N59" s="416"/>
    </row>
    <row r="60" spans="1:14" ht="15.75" customHeight="1">
      <c r="A60" s="307" t="s">
        <v>2541</v>
      </c>
      <c r="B60" s="522" t="s">
        <v>5719</v>
      </c>
      <c r="C60" s="523">
        <v>1208153.56</v>
      </c>
      <c r="H60" s="416">
        <v>446581</v>
      </c>
      <c r="I60" s="524">
        <v>531702.29</v>
      </c>
      <c r="N60" s="416"/>
    </row>
    <row r="61" spans="1:14" ht="15.75" customHeight="1">
      <c r="A61" s="307" t="s">
        <v>2056</v>
      </c>
      <c r="B61" s="522" t="s">
        <v>5720</v>
      </c>
      <c r="C61" s="523">
        <v>1204496.3500000001</v>
      </c>
      <c r="H61" s="416">
        <v>295437</v>
      </c>
      <c r="I61" s="416">
        <v>0</v>
      </c>
      <c r="N61" s="416"/>
    </row>
    <row r="62" spans="1:14" ht="15.75" customHeight="1">
      <c r="A62" s="307" t="s">
        <v>2184</v>
      </c>
      <c r="B62" s="522" t="s">
        <v>5681</v>
      </c>
      <c r="C62" s="523">
        <v>1202111.48</v>
      </c>
      <c r="H62" s="416">
        <v>254180</v>
      </c>
      <c r="I62" s="524">
        <v>188825.97</v>
      </c>
      <c r="N62" s="416"/>
    </row>
    <row r="63" spans="1:14" ht="15.75" customHeight="1">
      <c r="A63" s="307" t="s">
        <v>805</v>
      </c>
      <c r="B63" s="522" t="s">
        <v>5721</v>
      </c>
      <c r="C63" s="523">
        <v>1158805.47</v>
      </c>
      <c r="H63" s="416">
        <v>578866</v>
      </c>
      <c r="I63" s="524">
        <v>299580.23</v>
      </c>
      <c r="N63" s="416"/>
    </row>
    <row r="64" spans="1:14" ht="15.75" customHeight="1">
      <c r="A64" s="307" t="s">
        <v>909</v>
      </c>
      <c r="B64" s="522" t="s">
        <v>5722</v>
      </c>
      <c r="C64" s="523">
        <v>1131223.29</v>
      </c>
      <c r="H64" s="416">
        <v>579753</v>
      </c>
      <c r="I64" s="524">
        <v>168260.37</v>
      </c>
      <c r="N64" s="416"/>
    </row>
    <row r="65" spans="1:14" ht="15.75" customHeight="1">
      <c r="A65" s="307" t="s">
        <v>2511</v>
      </c>
      <c r="B65" s="522" t="s">
        <v>5723</v>
      </c>
      <c r="C65" s="523">
        <v>1112249.93</v>
      </c>
      <c r="H65" s="416">
        <v>368767</v>
      </c>
      <c r="I65" s="524">
        <v>103442.02</v>
      </c>
      <c r="N65" s="416"/>
    </row>
    <row r="66" spans="1:14" ht="15.75" customHeight="1">
      <c r="A66" s="307" t="s">
        <v>2397</v>
      </c>
      <c r="B66" s="522" t="s">
        <v>5724</v>
      </c>
      <c r="C66" s="523">
        <v>1097214.3899999999</v>
      </c>
      <c r="H66" s="416">
        <v>33434</v>
      </c>
      <c r="I66" s="524">
        <v>0</v>
      </c>
      <c r="N66" s="416"/>
    </row>
    <row r="67" spans="1:14" ht="15.75" customHeight="1">
      <c r="A67" s="307" t="s">
        <v>635</v>
      </c>
      <c r="B67" s="522" t="s">
        <v>5725</v>
      </c>
      <c r="C67" s="523">
        <v>1075791.82</v>
      </c>
      <c r="H67" s="416">
        <v>478599</v>
      </c>
      <c r="I67" s="524">
        <v>0</v>
      </c>
      <c r="N67" s="416"/>
    </row>
    <row r="68" spans="1:14" ht="15.75" customHeight="1">
      <c r="A68" s="307" t="s">
        <v>2612</v>
      </c>
      <c r="B68" s="522" t="s">
        <v>5726</v>
      </c>
      <c r="C68" s="523">
        <v>1070188.3400000001</v>
      </c>
      <c r="H68" s="416">
        <v>464575</v>
      </c>
      <c r="I68" s="524">
        <v>0</v>
      </c>
      <c r="N68" s="416"/>
    </row>
    <row r="69" spans="1:14" ht="15.75" customHeight="1">
      <c r="A69" s="307" t="s">
        <v>2531</v>
      </c>
      <c r="B69" s="522" t="s">
        <v>5727</v>
      </c>
      <c r="C69" s="523">
        <v>1062257.81</v>
      </c>
      <c r="H69" s="416">
        <v>82859</v>
      </c>
      <c r="I69" s="416">
        <v>33.26</v>
      </c>
      <c r="N69" s="416"/>
    </row>
    <row r="70" spans="1:14" ht="15.75" customHeight="1">
      <c r="A70" s="307" t="s">
        <v>788</v>
      </c>
      <c r="B70" s="522" t="s">
        <v>5728</v>
      </c>
      <c r="C70" s="523">
        <v>1061807.22</v>
      </c>
      <c r="H70" s="416">
        <v>439818</v>
      </c>
      <c r="I70" s="416">
        <v>0</v>
      </c>
      <c r="N70" s="416"/>
    </row>
    <row r="71" spans="1:14" ht="15.75" customHeight="1">
      <c r="A71" s="307" t="s">
        <v>1783</v>
      </c>
      <c r="B71" s="522" t="s">
        <v>5729</v>
      </c>
      <c r="C71" s="523">
        <v>1060872.98</v>
      </c>
      <c r="H71" s="416">
        <v>463648</v>
      </c>
      <c r="I71" s="416">
        <v>0</v>
      </c>
      <c r="N71" s="416"/>
    </row>
    <row r="72" spans="1:14" ht="15.75" customHeight="1">
      <c r="A72" s="307" t="s">
        <v>87</v>
      </c>
      <c r="B72" s="522" t="s">
        <v>5730</v>
      </c>
      <c r="C72" s="523">
        <v>1049540.9099999999</v>
      </c>
      <c r="H72" s="416">
        <v>31956</v>
      </c>
      <c r="I72" s="524">
        <v>0</v>
      </c>
      <c r="N72" s="416"/>
    </row>
    <row r="73" spans="1:14" ht="15.75" customHeight="1">
      <c r="A73" s="307" t="s">
        <v>2400</v>
      </c>
      <c r="B73" s="522" t="s">
        <v>5731</v>
      </c>
      <c r="C73" s="523">
        <v>1046524.79</v>
      </c>
      <c r="H73" s="416">
        <v>362768</v>
      </c>
      <c r="I73" s="524">
        <v>0</v>
      </c>
      <c r="N73" s="416"/>
    </row>
    <row r="74" spans="1:14" ht="15.75" customHeight="1">
      <c r="A74" s="307" t="s">
        <v>3100</v>
      </c>
      <c r="B74" s="522" t="s">
        <v>5732</v>
      </c>
      <c r="C74" s="523">
        <v>1029206.12</v>
      </c>
      <c r="H74" s="416">
        <v>32131</v>
      </c>
      <c r="I74" s="416">
        <v>0</v>
      </c>
      <c r="N74" s="416"/>
    </row>
    <row r="75" spans="1:14" ht="15.75" customHeight="1">
      <c r="A75" s="307" t="s">
        <v>1216</v>
      </c>
      <c r="B75" s="522" t="s">
        <v>5733</v>
      </c>
      <c r="C75" s="523">
        <v>1015488.03</v>
      </c>
      <c r="H75" s="416">
        <v>476148</v>
      </c>
      <c r="I75" s="524">
        <v>0</v>
      </c>
      <c r="N75" s="416"/>
    </row>
    <row r="76" spans="1:14" ht="15.75" customHeight="1">
      <c r="A76" s="307" t="s">
        <v>3062</v>
      </c>
      <c r="B76" s="522" t="s">
        <v>5734</v>
      </c>
      <c r="C76" s="523">
        <v>1014086.17</v>
      </c>
      <c r="H76" s="416">
        <v>433634</v>
      </c>
      <c r="I76" s="524">
        <v>0</v>
      </c>
      <c r="N76" s="416"/>
    </row>
    <row r="77" spans="1:14" ht="15.75" customHeight="1">
      <c r="A77" s="307" t="s">
        <v>2443</v>
      </c>
      <c r="B77" s="522" t="s">
        <v>5710</v>
      </c>
      <c r="C77" s="523">
        <v>1009086.89</v>
      </c>
      <c r="H77" s="416">
        <v>376904</v>
      </c>
      <c r="I77" s="524">
        <v>169473.1</v>
      </c>
      <c r="N77" s="416"/>
    </row>
    <row r="78" spans="1:14" ht="15.75" customHeight="1">
      <c r="A78" s="307" t="s">
        <v>193</v>
      </c>
      <c r="B78" s="522" t="s">
        <v>5735</v>
      </c>
      <c r="C78" s="523">
        <v>968289.82</v>
      </c>
      <c r="H78" s="416">
        <v>379302</v>
      </c>
      <c r="I78" s="416">
        <v>0</v>
      </c>
      <c r="N78" s="416"/>
    </row>
    <row r="79" spans="1:14" ht="15.75" customHeight="1">
      <c r="A79" s="307" t="s">
        <v>2273</v>
      </c>
      <c r="B79" s="522" t="s">
        <v>5736</v>
      </c>
      <c r="C79" s="523">
        <v>967254.43</v>
      </c>
      <c r="H79" s="416">
        <v>33712</v>
      </c>
      <c r="I79" s="524">
        <v>0</v>
      </c>
      <c r="N79" s="416"/>
    </row>
    <row r="80" spans="1:14" ht="15.75" customHeight="1">
      <c r="A80" s="307" t="s">
        <v>2821</v>
      </c>
      <c r="B80" s="522" t="s">
        <v>5737</v>
      </c>
      <c r="C80" s="523">
        <v>961776.49</v>
      </c>
      <c r="H80" s="416">
        <v>320105</v>
      </c>
      <c r="I80" s="416">
        <v>0</v>
      </c>
      <c r="N80" s="416"/>
    </row>
    <row r="81" spans="1:14" ht="15.75" customHeight="1">
      <c r="A81" s="307" t="s">
        <v>2428</v>
      </c>
      <c r="B81" s="522" t="s">
        <v>5738</v>
      </c>
      <c r="C81" s="523">
        <v>946543.72</v>
      </c>
      <c r="H81" s="416">
        <v>436161</v>
      </c>
      <c r="I81" s="524">
        <v>0</v>
      </c>
      <c r="N81" s="416"/>
    </row>
    <row r="82" spans="1:14" ht="15.75" customHeight="1">
      <c r="A82" s="307" t="s">
        <v>323</v>
      </c>
      <c r="B82" s="522" t="s">
        <v>5707</v>
      </c>
      <c r="C82" s="523">
        <v>931273.17</v>
      </c>
      <c r="H82" s="416">
        <v>47285</v>
      </c>
      <c r="I82" s="416">
        <v>53.88</v>
      </c>
      <c r="N82" s="416"/>
    </row>
    <row r="83" spans="1:14" ht="15.75" customHeight="1">
      <c r="A83" s="307" t="s">
        <v>388</v>
      </c>
      <c r="B83" s="522" t="s">
        <v>5707</v>
      </c>
      <c r="C83" s="523">
        <v>880113.24</v>
      </c>
      <c r="H83" s="416">
        <v>434550</v>
      </c>
      <c r="I83" s="524">
        <v>0</v>
      </c>
      <c r="N83" s="416"/>
    </row>
    <row r="84" spans="1:14" ht="15.75" customHeight="1">
      <c r="A84" s="307" t="s">
        <v>2735</v>
      </c>
      <c r="B84" s="522" t="s">
        <v>5739</v>
      </c>
      <c r="C84" s="523">
        <v>864267.69</v>
      </c>
      <c r="H84" s="416">
        <v>463906</v>
      </c>
      <c r="I84" s="524">
        <v>0</v>
      </c>
      <c r="N84" s="416"/>
    </row>
    <row r="85" spans="1:14" ht="15.75" customHeight="1">
      <c r="A85" s="307" t="s">
        <v>872</v>
      </c>
      <c r="B85" s="522" t="s">
        <v>5678</v>
      </c>
      <c r="C85" s="523">
        <v>858056.88</v>
      </c>
      <c r="H85" s="416">
        <v>446028</v>
      </c>
      <c r="I85" s="416">
        <v>0</v>
      </c>
      <c r="N85" s="416"/>
    </row>
    <row r="86" spans="1:14" ht="15.75" customHeight="1">
      <c r="A86" s="307" t="s">
        <v>85</v>
      </c>
      <c r="B86" s="522" t="s">
        <v>5740</v>
      </c>
      <c r="C86" s="523">
        <v>845095.44</v>
      </c>
      <c r="H86" s="416">
        <v>34388</v>
      </c>
      <c r="I86" s="416">
        <v>0</v>
      </c>
      <c r="N86" s="416"/>
    </row>
    <row r="87" spans="1:14" ht="15.75" customHeight="1">
      <c r="A87" s="307" t="s">
        <v>1651</v>
      </c>
      <c r="B87" s="522" t="s">
        <v>5684</v>
      </c>
      <c r="C87" s="523">
        <v>840263.75</v>
      </c>
      <c r="H87" s="416">
        <v>34321</v>
      </c>
      <c r="I87" s="416">
        <v>0</v>
      </c>
      <c r="N87" s="416"/>
    </row>
    <row r="88" spans="1:14" ht="15.75" customHeight="1">
      <c r="A88" s="307" t="s">
        <v>1663</v>
      </c>
      <c r="B88" s="522" t="s">
        <v>5741</v>
      </c>
      <c r="C88" s="523">
        <v>834607.79</v>
      </c>
      <c r="H88" s="416">
        <v>39937</v>
      </c>
      <c r="I88" s="416">
        <v>0</v>
      </c>
      <c r="N88" s="416"/>
    </row>
    <row r="89" spans="1:14" ht="15.75" customHeight="1">
      <c r="A89" s="307" t="s">
        <v>1935</v>
      </c>
      <c r="B89" s="522" t="s">
        <v>5742</v>
      </c>
      <c r="C89" s="523">
        <v>832592.53</v>
      </c>
      <c r="H89" s="416">
        <v>35673</v>
      </c>
      <c r="I89" s="416">
        <v>0</v>
      </c>
      <c r="N89" s="416"/>
    </row>
    <row r="90" spans="1:14" ht="15.75" customHeight="1">
      <c r="A90" s="307" t="s">
        <v>2364</v>
      </c>
      <c r="B90" s="522" t="s">
        <v>5743</v>
      </c>
      <c r="C90" s="523">
        <v>831829.86</v>
      </c>
      <c r="H90" s="416">
        <v>480861</v>
      </c>
      <c r="I90" s="416">
        <v>0</v>
      </c>
      <c r="N90" s="416"/>
    </row>
    <row r="91" spans="1:14" ht="15.75" customHeight="1">
      <c r="A91" s="307" t="s">
        <v>1179</v>
      </c>
      <c r="B91" s="522" t="s">
        <v>5744</v>
      </c>
      <c r="C91" s="523">
        <v>829374.99</v>
      </c>
      <c r="H91" s="416">
        <v>86513</v>
      </c>
      <c r="I91" s="524">
        <v>0</v>
      </c>
      <c r="N91" s="416"/>
    </row>
    <row r="92" spans="1:14" ht="15.75" customHeight="1">
      <c r="A92" s="307" t="s">
        <v>2776</v>
      </c>
      <c r="B92" s="522" t="s">
        <v>5745</v>
      </c>
      <c r="C92" s="523">
        <v>816736.68</v>
      </c>
      <c r="H92" s="416">
        <v>32187</v>
      </c>
      <c r="I92" s="416">
        <v>0</v>
      </c>
      <c r="N92" s="416"/>
    </row>
    <row r="93" spans="1:14" ht="15.75" customHeight="1">
      <c r="A93" s="307" t="s">
        <v>439</v>
      </c>
      <c r="B93" s="522" t="s">
        <v>5746</v>
      </c>
      <c r="C93" s="523">
        <v>814957.55</v>
      </c>
      <c r="H93" s="416">
        <v>445839</v>
      </c>
      <c r="I93" s="524">
        <v>0</v>
      </c>
      <c r="N93" s="416"/>
    </row>
    <row r="94" spans="1:14" ht="15.75" customHeight="1">
      <c r="A94" s="307" t="s">
        <v>1474</v>
      </c>
      <c r="B94" s="522" t="s">
        <v>5671</v>
      </c>
      <c r="C94" s="523">
        <v>814521.03</v>
      </c>
      <c r="H94" s="416">
        <v>464995</v>
      </c>
      <c r="I94" s="524">
        <v>0</v>
      </c>
      <c r="N94" s="416"/>
    </row>
    <row r="95" spans="1:14" ht="15.75" customHeight="1">
      <c r="A95" s="307" t="s">
        <v>1168</v>
      </c>
      <c r="B95" s="522" t="s">
        <v>5747</v>
      </c>
      <c r="C95" s="523">
        <v>808435.36</v>
      </c>
      <c r="H95" s="416">
        <v>579208</v>
      </c>
      <c r="I95" s="524">
        <v>126208.11</v>
      </c>
      <c r="N95" s="416"/>
    </row>
    <row r="96" spans="1:14" ht="15.75" customHeight="1">
      <c r="A96" s="307" t="s">
        <v>2724</v>
      </c>
      <c r="B96" s="522" t="s">
        <v>5748</v>
      </c>
      <c r="C96" s="523">
        <v>792498.28</v>
      </c>
      <c r="H96" s="416">
        <v>582180</v>
      </c>
      <c r="I96" s="524">
        <v>46441.75</v>
      </c>
      <c r="N96" s="416"/>
    </row>
    <row r="97" spans="1:14" ht="15.75" customHeight="1">
      <c r="A97" s="307" t="s">
        <v>2697</v>
      </c>
      <c r="B97" s="522" t="s">
        <v>5692</v>
      </c>
      <c r="C97" s="523">
        <v>785656.15</v>
      </c>
      <c r="H97" s="416">
        <v>32115</v>
      </c>
      <c r="I97" s="416">
        <v>0</v>
      </c>
      <c r="N97" s="416"/>
    </row>
    <row r="98" spans="1:14" ht="15.75" customHeight="1">
      <c r="A98" s="307" t="s">
        <v>1321</v>
      </c>
      <c r="B98" s="522" t="s">
        <v>5749</v>
      </c>
      <c r="C98" s="523">
        <v>773195.26</v>
      </c>
      <c r="H98" s="416">
        <v>560590</v>
      </c>
      <c r="I98" s="524">
        <v>0</v>
      </c>
      <c r="N98" s="416"/>
    </row>
    <row r="99" spans="1:14" ht="15.75" customHeight="1">
      <c r="A99" s="307" t="s">
        <v>2331</v>
      </c>
      <c r="B99" s="522" t="s">
        <v>5750</v>
      </c>
      <c r="C99" s="523">
        <v>769262.94</v>
      </c>
      <c r="H99" s="416">
        <v>451702</v>
      </c>
      <c r="I99" s="524">
        <v>108.13</v>
      </c>
      <c r="N99" s="416"/>
    </row>
    <row r="100" spans="1:14" ht="15.75" customHeight="1">
      <c r="A100" s="307" t="s">
        <v>1983</v>
      </c>
      <c r="B100" s="522" t="s">
        <v>5751</v>
      </c>
      <c r="C100" s="523">
        <v>768521.73</v>
      </c>
      <c r="H100" s="416">
        <v>76952</v>
      </c>
      <c r="I100" s="416">
        <v>0</v>
      </c>
      <c r="N100" s="416"/>
    </row>
    <row r="101" spans="1:14" ht="15.75" customHeight="1">
      <c r="A101" s="307" t="s">
        <v>2654</v>
      </c>
      <c r="B101" s="522" t="s">
        <v>5752</v>
      </c>
      <c r="C101" s="523">
        <v>768117.85</v>
      </c>
      <c r="H101" s="416">
        <v>381137</v>
      </c>
      <c r="I101" s="524">
        <v>21102.55</v>
      </c>
      <c r="N101" s="416"/>
    </row>
    <row r="102" spans="1:14" ht="15.75" customHeight="1">
      <c r="A102" s="307" t="s">
        <v>972</v>
      </c>
      <c r="B102" s="522" t="s">
        <v>5687</v>
      </c>
      <c r="C102" s="523">
        <v>749389.03</v>
      </c>
      <c r="H102" s="416">
        <v>31793</v>
      </c>
      <c r="I102" s="524">
        <v>397.51</v>
      </c>
      <c r="N102" s="416"/>
    </row>
    <row r="103" spans="1:14" ht="15.75" customHeight="1">
      <c r="A103" s="307" t="s">
        <v>2884</v>
      </c>
      <c r="B103" s="522" t="s">
        <v>5753</v>
      </c>
      <c r="C103" s="523">
        <v>743495.99</v>
      </c>
      <c r="H103" s="416">
        <v>266389</v>
      </c>
      <c r="I103" s="524">
        <v>0</v>
      </c>
      <c r="N103" s="416"/>
    </row>
    <row r="104" spans="1:14" ht="15.75" customHeight="1">
      <c r="A104" s="307" t="s">
        <v>427</v>
      </c>
      <c r="B104" s="522" t="s">
        <v>5754</v>
      </c>
      <c r="C104" s="523">
        <v>732096.65</v>
      </c>
      <c r="H104" s="416">
        <v>31966</v>
      </c>
      <c r="I104" s="416">
        <v>0</v>
      </c>
      <c r="N104" s="416"/>
    </row>
    <row r="105" spans="1:14" ht="15.75" customHeight="1">
      <c r="A105" s="307" t="s">
        <v>1436</v>
      </c>
      <c r="B105" s="522" t="s">
        <v>5755</v>
      </c>
      <c r="C105" s="523">
        <v>717419.08</v>
      </c>
      <c r="H105" s="416">
        <v>32897</v>
      </c>
      <c r="I105" s="524">
        <v>35.409999999999997</v>
      </c>
      <c r="N105" s="416"/>
    </row>
    <row r="106" spans="1:14" ht="15.75" customHeight="1">
      <c r="A106" s="307" t="s">
        <v>356</v>
      </c>
      <c r="B106" s="522" t="s">
        <v>5707</v>
      </c>
      <c r="C106" s="523">
        <v>716279.45</v>
      </c>
      <c r="H106" s="416">
        <v>39137</v>
      </c>
      <c r="I106" s="524">
        <v>0</v>
      </c>
      <c r="N106" s="416"/>
    </row>
    <row r="107" spans="1:14" ht="15.75" customHeight="1">
      <c r="A107" s="307" t="s">
        <v>2037</v>
      </c>
      <c r="B107" s="522" t="s">
        <v>5756</v>
      </c>
      <c r="C107" s="523">
        <v>708436.79</v>
      </c>
      <c r="H107" s="416">
        <v>32362</v>
      </c>
      <c r="I107" s="416">
        <v>0</v>
      </c>
      <c r="N107" s="416"/>
    </row>
    <row r="108" spans="1:14" ht="15.75" customHeight="1">
      <c r="A108" s="307" t="s">
        <v>603</v>
      </c>
      <c r="B108" s="522" t="s">
        <v>3829</v>
      </c>
      <c r="C108" s="523">
        <v>702572.68</v>
      </c>
      <c r="H108" s="416">
        <v>32254</v>
      </c>
      <c r="I108" s="416">
        <v>0</v>
      </c>
      <c r="N108" s="416"/>
    </row>
    <row r="109" spans="1:14" ht="15.75" customHeight="1">
      <c r="A109" s="307" t="s">
        <v>372</v>
      </c>
      <c r="B109" s="522" t="s">
        <v>5707</v>
      </c>
      <c r="C109" s="523">
        <v>700749.31</v>
      </c>
      <c r="H109" s="416">
        <v>577499</v>
      </c>
      <c r="I109" s="416">
        <v>0</v>
      </c>
      <c r="N109" s="416"/>
    </row>
    <row r="110" spans="1:14" ht="15.75" customHeight="1">
      <c r="A110" s="307" t="s">
        <v>1393</v>
      </c>
      <c r="B110" s="522" t="s">
        <v>5712</v>
      </c>
      <c r="C110" s="523">
        <v>700662.44</v>
      </c>
      <c r="H110" s="416">
        <v>32702</v>
      </c>
      <c r="I110" s="416">
        <v>0</v>
      </c>
      <c r="N110" s="416"/>
    </row>
    <row r="111" spans="1:14" ht="15.75" customHeight="1">
      <c r="A111" s="307" t="s">
        <v>1355</v>
      </c>
      <c r="B111" s="522" t="s">
        <v>5757</v>
      </c>
      <c r="C111" s="523">
        <v>699799.06</v>
      </c>
      <c r="H111" s="416">
        <v>435597</v>
      </c>
      <c r="I111" s="524">
        <v>0</v>
      </c>
      <c r="N111" s="416"/>
    </row>
    <row r="112" spans="1:14" ht="15.75" customHeight="1">
      <c r="A112" s="307" t="s">
        <v>2664</v>
      </c>
      <c r="B112" s="522" t="s">
        <v>5752</v>
      </c>
      <c r="C112" s="523">
        <v>696760.45</v>
      </c>
      <c r="H112" s="416">
        <v>34985</v>
      </c>
      <c r="I112" s="416">
        <v>0</v>
      </c>
      <c r="N112" s="416"/>
    </row>
    <row r="113" spans="1:14" ht="15.75" customHeight="1">
      <c r="A113" s="307" t="s">
        <v>985</v>
      </c>
      <c r="B113" s="522" t="s">
        <v>5758</v>
      </c>
      <c r="C113" s="523">
        <v>691349.94</v>
      </c>
      <c r="H113" s="416">
        <v>85867</v>
      </c>
      <c r="I113" s="524">
        <v>83921.96</v>
      </c>
      <c r="N113" s="416"/>
    </row>
    <row r="114" spans="1:14" ht="15.75" customHeight="1">
      <c r="A114" s="307" t="s">
        <v>928</v>
      </c>
      <c r="B114" s="522" t="s">
        <v>5759</v>
      </c>
      <c r="C114" s="523">
        <v>687515.86</v>
      </c>
      <c r="H114" s="416">
        <v>33722</v>
      </c>
      <c r="I114" s="524">
        <v>0</v>
      </c>
      <c r="N114" s="416"/>
    </row>
    <row r="115" spans="1:14" ht="15.75" customHeight="1">
      <c r="A115" s="307" t="s">
        <v>1864</v>
      </c>
      <c r="B115" s="522" t="s">
        <v>5760</v>
      </c>
      <c r="C115" s="523">
        <v>683085.99</v>
      </c>
      <c r="H115" s="416">
        <v>388028</v>
      </c>
      <c r="I115" s="416">
        <v>0</v>
      </c>
      <c r="N115" s="416"/>
    </row>
    <row r="116" spans="1:14" ht="15.75" customHeight="1">
      <c r="A116" s="307" t="s">
        <v>254</v>
      </c>
      <c r="B116" s="522" t="s">
        <v>5761</v>
      </c>
      <c r="C116" s="523">
        <v>682951.27</v>
      </c>
      <c r="H116" s="416">
        <v>388035</v>
      </c>
      <c r="I116" s="416">
        <v>0</v>
      </c>
      <c r="N116" s="416"/>
    </row>
    <row r="117" spans="1:14" ht="15.75" customHeight="1">
      <c r="A117" s="307" t="s">
        <v>1792</v>
      </c>
      <c r="B117" s="522" t="s">
        <v>5693</v>
      </c>
      <c r="C117" s="523">
        <v>681933</v>
      </c>
      <c r="H117" s="416">
        <v>330314</v>
      </c>
      <c r="I117" s="524">
        <v>0</v>
      </c>
      <c r="N117" s="416"/>
    </row>
    <row r="118" spans="1:14" ht="15.75" customHeight="1">
      <c r="A118" s="307" t="s">
        <v>71</v>
      </c>
      <c r="B118" s="522" t="s">
        <v>3829</v>
      </c>
      <c r="C118" s="523">
        <v>675721.55</v>
      </c>
      <c r="H118" s="416">
        <v>285004</v>
      </c>
      <c r="I118" s="416">
        <v>0</v>
      </c>
      <c r="N118" s="416"/>
    </row>
    <row r="119" spans="1:14" ht="15.75" customHeight="1">
      <c r="A119" s="307" t="s">
        <v>2256</v>
      </c>
      <c r="B119" s="522" t="s">
        <v>5762</v>
      </c>
      <c r="C119" s="523">
        <v>670967.05000000005</v>
      </c>
      <c r="H119" s="416">
        <v>32879</v>
      </c>
      <c r="I119" s="524">
        <v>0</v>
      </c>
      <c r="N119" s="416"/>
    </row>
    <row r="120" spans="1:14" ht="15.75" customHeight="1">
      <c r="A120" s="307" t="s">
        <v>1448</v>
      </c>
      <c r="B120" s="522" t="s">
        <v>5763</v>
      </c>
      <c r="C120" s="523">
        <v>669547.18000000005</v>
      </c>
      <c r="H120" s="416">
        <v>33154</v>
      </c>
      <c r="I120" s="524">
        <v>0</v>
      </c>
      <c r="N120" s="416"/>
    </row>
    <row r="121" spans="1:14" ht="15.75" customHeight="1">
      <c r="A121" s="307" t="s">
        <v>1372</v>
      </c>
      <c r="B121" s="522" t="s">
        <v>5764</v>
      </c>
      <c r="C121" s="523">
        <v>660390.13</v>
      </c>
      <c r="H121" s="416">
        <v>34322</v>
      </c>
      <c r="I121" s="416">
        <v>321.95999999999998</v>
      </c>
      <c r="N121" s="416"/>
    </row>
    <row r="122" spans="1:14" ht="15.75" customHeight="1">
      <c r="A122" s="307" t="s">
        <v>809</v>
      </c>
      <c r="B122" s="522" t="s">
        <v>5765</v>
      </c>
      <c r="C122" s="523">
        <v>656472.34</v>
      </c>
      <c r="H122" s="416">
        <v>34368</v>
      </c>
      <c r="I122" s="524">
        <v>29.84</v>
      </c>
      <c r="N122" s="416"/>
    </row>
    <row r="123" spans="1:14" ht="15.75" customHeight="1">
      <c r="A123" s="307" t="s">
        <v>1137</v>
      </c>
      <c r="B123" s="522" t="s">
        <v>5766</v>
      </c>
      <c r="C123" s="523">
        <v>652379.74</v>
      </c>
      <c r="H123" s="416">
        <v>649332</v>
      </c>
      <c r="I123" s="524">
        <v>0</v>
      </c>
      <c r="N123" s="416"/>
    </row>
    <row r="124" spans="1:14" ht="15.75" customHeight="1">
      <c r="A124" s="307" t="s">
        <v>2587</v>
      </c>
      <c r="B124" s="522" t="s">
        <v>3165</v>
      </c>
      <c r="C124" s="523">
        <v>646621.21</v>
      </c>
      <c r="H124" s="416">
        <v>448575</v>
      </c>
      <c r="I124" s="416">
        <v>0</v>
      </c>
      <c r="N124" s="416"/>
    </row>
    <row r="125" spans="1:14" ht="15.75" customHeight="1">
      <c r="A125" s="307" t="s">
        <v>2965</v>
      </c>
      <c r="B125" s="522" t="s">
        <v>5767</v>
      </c>
      <c r="C125" s="523">
        <v>641839.27</v>
      </c>
      <c r="H125" s="416">
        <v>580912</v>
      </c>
      <c r="I125" s="524">
        <v>0</v>
      </c>
      <c r="N125" s="416"/>
    </row>
    <row r="126" spans="1:14" ht="15.75" customHeight="1">
      <c r="A126" s="307" t="s">
        <v>600</v>
      </c>
      <c r="B126" s="522" t="s">
        <v>3829</v>
      </c>
      <c r="C126" s="523">
        <v>631398.17000000004</v>
      </c>
      <c r="H126" s="416">
        <v>382026</v>
      </c>
      <c r="I126" s="524">
        <v>0</v>
      </c>
      <c r="N126" s="416"/>
    </row>
    <row r="127" spans="1:14" ht="15.75" customHeight="1">
      <c r="A127" s="307" t="s">
        <v>2299</v>
      </c>
      <c r="B127" s="522" t="s">
        <v>5768</v>
      </c>
      <c r="C127" s="523">
        <v>630807.68000000005</v>
      </c>
      <c r="H127" s="416">
        <v>806458</v>
      </c>
      <c r="I127" s="524">
        <v>776439.77</v>
      </c>
      <c r="N127" s="416"/>
    </row>
    <row r="128" spans="1:14" ht="15.75" customHeight="1">
      <c r="A128" s="307" t="s">
        <v>1001</v>
      </c>
      <c r="B128" s="522" t="s">
        <v>5769</v>
      </c>
      <c r="C128" s="523">
        <v>625436.31999999995</v>
      </c>
      <c r="H128" s="416">
        <v>254177</v>
      </c>
      <c r="I128" s="524">
        <v>82099.850000000006</v>
      </c>
      <c r="N128" s="416"/>
    </row>
    <row r="129" spans="1:14" ht="15.75" customHeight="1">
      <c r="A129" s="307" t="s">
        <v>2974</v>
      </c>
      <c r="B129" s="522" t="s">
        <v>5770</v>
      </c>
      <c r="C129" s="523">
        <v>622150.62</v>
      </c>
      <c r="H129" s="416">
        <v>33371</v>
      </c>
      <c r="I129" s="524">
        <v>319421.78999999998</v>
      </c>
      <c r="N129" s="416"/>
    </row>
    <row r="130" spans="1:14" ht="15.75" customHeight="1">
      <c r="A130" s="307" t="s">
        <v>485</v>
      </c>
      <c r="B130" s="522" t="s">
        <v>5771</v>
      </c>
      <c r="C130" s="523">
        <v>606431.29</v>
      </c>
      <c r="H130" s="416">
        <v>439655</v>
      </c>
      <c r="I130" s="524">
        <v>1037229.27</v>
      </c>
      <c r="N130" s="416"/>
    </row>
    <row r="131" spans="1:14" ht="15.75" customHeight="1">
      <c r="A131" s="307" t="s">
        <v>829</v>
      </c>
      <c r="B131" s="522" t="s">
        <v>5772</v>
      </c>
      <c r="C131" s="523">
        <v>605614.17000000004</v>
      </c>
      <c r="H131" s="416">
        <v>33344</v>
      </c>
      <c r="I131" s="524">
        <v>0</v>
      </c>
      <c r="N131" s="416"/>
    </row>
    <row r="132" spans="1:14" ht="15.75" customHeight="1">
      <c r="A132" s="307" t="s">
        <v>1090</v>
      </c>
      <c r="B132" s="522" t="s">
        <v>5773</v>
      </c>
      <c r="C132" s="523">
        <v>597791.53</v>
      </c>
      <c r="H132" s="416">
        <v>47841</v>
      </c>
      <c r="I132" s="416">
        <v>0</v>
      </c>
      <c r="N132" s="416"/>
    </row>
    <row r="133" spans="1:14" ht="15.75" customHeight="1">
      <c r="A133" s="307" t="s">
        <v>1456</v>
      </c>
      <c r="B133" s="522" t="s">
        <v>5774</v>
      </c>
      <c r="C133" s="523">
        <v>595181.21</v>
      </c>
      <c r="H133" s="416">
        <v>451710</v>
      </c>
      <c r="I133" s="524">
        <v>188288.19</v>
      </c>
      <c r="N133" s="416"/>
    </row>
    <row r="134" spans="1:14" ht="15.75" customHeight="1">
      <c r="A134" s="307" t="s">
        <v>2759</v>
      </c>
      <c r="B134" s="522" t="s">
        <v>5775</v>
      </c>
      <c r="C134" s="523">
        <v>583632.85</v>
      </c>
      <c r="H134" s="416">
        <v>356345</v>
      </c>
      <c r="I134" s="524">
        <v>0</v>
      </c>
      <c r="N134" s="416"/>
    </row>
    <row r="135" spans="1:14" ht="15.75" customHeight="1">
      <c r="A135" s="307" t="s">
        <v>1603</v>
      </c>
      <c r="B135" s="522" t="s">
        <v>5776</v>
      </c>
      <c r="C135" s="523">
        <v>548278.93999999994</v>
      </c>
      <c r="H135" s="416">
        <v>86469</v>
      </c>
      <c r="I135" s="524">
        <v>0</v>
      </c>
      <c r="N135" s="416"/>
    </row>
    <row r="136" spans="1:14" ht="15.75" customHeight="1">
      <c r="A136" s="307" t="s">
        <v>1005</v>
      </c>
      <c r="B136" s="522" t="s">
        <v>5777</v>
      </c>
      <c r="C136" s="523">
        <v>546919.07999999996</v>
      </c>
      <c r="H136" s="416">
        <v>338375</v>
      </c>
      <c r="I136" s="524">
        <v>0</v>
      </c>
      <c r="N136" s="416"/>
    </row>
    <row r="137" spans="1:14" ht="15.75" customHeight="1">
      <c r="A137" s="307" t="s">
        <v>1489</v>
      </c>
      <c r="B137" s="522" t="s">
        <v>5778</v>
      </c>
      <c r="C137" s="523">
        <v>545522.28</v>
      </c>
      <c r="H137" s="416">
        <v>355808</v>
      </c>
      <c r="I137" s="416">
        <v>0</v>
      </c>
      <c r="N137" s="416"/>
    </row>
    <row r="138" spans="1:14" ht="15.75" customHeight="1">
      <c r="A138" s="307" t="s">
        <v>1122</v>
      </c>
      <c r="B138" s="522" t="s">
        <v>5779</v>
      </c>
      <c r="C138" s="523">
        <v>543588.31000000006</v>
      </c>
      <c r="H138" s="416">
        <v>466367</v>
      </c>
      <c r="I138" s="416">
        <v>0</v>
      </c>
      <c r="N138" s="416"/>
    </row>
    <row r="139" spans="1:14" ht="15.75" customHeight="1">
      <c r="A139" s="307" t="s">
        <v>1426</v>
      </c>
      <c r="B139" s="522" t="s">
        <v>5715</v>
      </c>
      <c r="C139" s="523">
        <v>538873.37</v>
      </c>
      <c r="H139" s="416">
        <v>75774</v>
      </c>
      <c r="I139" s="524">
        <v>35047.18</v>
      </c>
      <c r="N139" s="416"/>
    </row>
    <row r="140" spans="1:14" ht="15.75" customHeight="1">
      <c r="A140" s="307" t="s">
        <v>667</v>
      </c>
      <c r="B140" s="522" t="s">
        <v>5689</v>
      </c>
      <c r="C140" s="523">
        <v>534589.80000000005</v>
      </c>
      <c r="H140" s="416">
        <v>386951</v>
      </c>
      <c r="I140" s="524">
        <v>98842.22</v>
      </c>
      <c r="N140" s="416"/>
    </row>
    <row r="141" spans="1:14" ht="15.75" customHeight="1">
      <c r="A141" s="307" t="s">
        <v>1576</v>
      </c>
      <c r="B141" s="522" t="s">
        <v>5780</v>
      </c>
      <c r="C141" s="523">
        <v>517146.71</v>
      </c>
      <c r="H141" s="416">
        <v>38503</v>
      </c>
      <c r="I141" s="416">
        <v>57</v>
      </c>
      <c r="N141" s="416"/>
    </row>
    <row r="142" spans="1:14" ht="15.75" customHeight="1">
      <c r="A142" s="307" t="s">
        <v>2335</v>
      </c>
      <c r="B142" s="522" t="s">
        <v>5781</v>
      </c>
      <c r="C142" s="523">
        <v>517131.32</v>
      </c>
      <c r="H142" s="416">
        <v>34479</v>
      </c>
      <c r="I142" s="416">
        <v>0</v>
      </c>
      <c r="N142" s="416"/>
    </row>
    <row r="143" spans="1:14" ht="15.75" customHeight="1">
      <c r="A143" s="307" t="s">
        <v>446</v>
      </c>
      <c r="B143" s="522" t="s">
        <v>5782</v>
      </c>
      <c r="C143" s="523">
        <v>510462.09</v>
      </c>
      <c r="H143" s="416">
        <v>454037</v>
      </c>
      <c r="I143" s="416">
        <v>0</v>
      </c>
      <c r="N143" s="416"/>
    </row>
    <row r="144" spans="1:14" ht="15.75" customHeight="1">
      <c r="A144" s="307" t="s">
        <v>2897</v>
      </c>
      <c r="B144" s="522" t="s">
        <v>5783</v>
      </c>
      <c r="C144" s="523">
        <v>508565.17</v>
      </c>
      <c r="H144" s="416">
        <v>448825</v>
      </c>
      <c r="I144" s="416">
        <v>0</v>
      </c>
      <c r="N144" s="416"/>
    </row>
    <row r="145" spans="1:14" ht="15.75" customHeight="1">
      <c r="A145" s="307" t="s">
        <v>1523</v>
      </c>
      <c r="B145" s="522" t="s">
        <v>5784</v>
      </c>
      <c r="C145" s="523">
        <v>505278.16</v>
      </c>
      <c r="H145" s="416">
        <v>86056</v>
      </c>
      <c r="I145" s="416">
        <v>0</v>
      </c>
      <c r="N145" s="416"/>
    </row>
    <row r="146" spans="1:14" ht="15.75" customHeight="1">
      <c r="A146" s="307" t="s">
        <v>251</v>
      </c>
      <c r="B146" s="522" t="s">
        <v>5761</v>
      </c>
      <c r="C146" s="523">
        <v>501218.09</v>
      </c>
      <c r="H146" s="416">
        <v>75471</v>
      </c>
      <c r="I146" s="416">
        <v>0</v>
      </c>
      <c r="N146" s="416"/>
    </row>
    <row r="147" spans="1:14" ht="15.75" customHeight="1">
      <c r="A147" s="307" t="s">
        <v>2547</v>
      </c>
      <c r="B147" s="522" t="s">
        <v>5785</v>
      </c>
      <c r="C147" s="523">
        <v>500900.77</v>
      </c>
      <c r="H147" s="416">
        <v>76397</v>
      </c>
      <c r="I147" s="416">
        <v>0</v>
      </c>
      <c r="N147" s="416"/>
    </row>
    <row r="148" spans="1:14" ht="15.75" customHeight="1">
      <c r="A148" s="307" t="s">
        <v>3065</v>
      </c>
      <c r="B148" s="522" t="s">
        <v>5786</v>
      </c>
      <c r="C148" s="523">
        <v>495251.48</v>
      </c>
      <c r="H148" s="416">
        <v>78937</v>
      </c>
      <c r="I148" s="416">
        <v>0</v>
      </c>
      <c r="N148" s="416"/>
    </row>
    <row r="149" spans="1:14" ht="15.75" customHeight="1">
      <c r="A149" s="307" t="s">
        <v>1118</v>
      </c>
      <c r="B149" s="522" t="s">
        <v>5787</v>
      </c>
      <c r="C149" s="523">
        <v>494775.17</v>
      </c>
      <c r="H149" s="416">
        <v>338433</v>
      </c>
      <c r="I149" s="416">
        <v>5.85</v>
      </c>
      <c r="N149" s="416"/>
    </row>
    <row r="150" spans="1:14" ht="15.75" customHeight="1">
      <c r="A150" s="307" t="s">
        <v>763</v>
      </c>
      <c r="B150" s="522" t="s">
        <v>5788</v>
      </c>
      <c r="C150" s="523">
        <v>489602.2</v>
      </c>
      <c r="H150" s="416">
        <v>452835</v>
      </c>
      <c r="I150" s="524">
        <v>1413.23</v>
      </c>
      <c r="N150" s="416"/>
    </row>
    <row r="151" spans="1:14" ht="15.75" customHeight="1">
      <c r="A151" s="307" t="s">
        <v>219</v>
      </c>
      <c r="B151" s="522" t="s">
        <v>5686</v>
      </c>
      <c r="C151" s="523">
        <v>489170.39</v>
      </c>
      <c r="H151" s="416">
        <v>287545</v>
      </c>
      <c r="I151" s="416">
        <v>0</v>
      </c>
      <c r="N151" s="416"/>
    </row>
    <row r="152" spans="1:14" ht="15.75" customHeight="1">
      <c r="A152" s="307" t="s">
        <v>1231</v>
      </c>
      <c r="B152" s="522" t="s">
        <v>5789</v>
      </c>
      <c r="C152" s="523">
        <v>484549.59</v>
      </c>
      <c r="H152" s="416">
        <v>33838</v>
      </c>
      <c r="I152" s="524">
        <v>0</v>
      </c>
      <c r="N152" s="416"/>
    </row>
    <row r="153" spans="1:14" ht="15.75" customHeight="1">
      <c r="A153" s="307" t="s">
        <v>1386</v>
      </c>
      <c r="B153" s="522" t="s">
        <v>5712</v>
      </c>
      <c r="C153" s="523">
        <v>484416.07</v>
      </c>
      <c r="H153" s="416">
        <v>32684</v>
      </c>
      <c r="I153" s="416">
        <v>0</v>
      </c>
      <c r="N153" s="416"/>
    </row>
    <row r="154" spans="1:14" ht="15.75" customHeight="1">
      <c r="A154" s="307" t="s">
        <v>569</v>
      </c>
      <c r="B154" s="522" t="s">
        <v>5790</v>
      </c>
      <c r="C154" s="523">
        <v>481579.03</v>
      </c>
      <c r="H154" s="416">
        <v>85707</v>
      </c>
      <c r="I154" s="524">
        <v>154117.07</v>
      </c>
      <c r="N154" s="416"/>
    </row>
    <row r="155" spans="1:14" ht="15.75" customHeight="1">
      <c r="A155" s="307" t="s">
        <v>1632</v>
      </c>
      <c r="B155" s="522" t="s">
        <v>5684</v>
      </c>
      <c r="C155" s="523">
        <v>477302.46</v>
      </c>
      <c r="H155" s="416">
        <v>378146</v>
      </c>
      <c r="I155" s="524">
        <v>380314.17</v>
      </c>
      <c r="N155" s="416"/>
    </row>
    <row r="156" spans="1:14" ht="15.75" customHeight="1">
      <c r="A156" s="307" t="s">
        <v>2159</v>
      </c>
      <c r="B156" s="522" t="s">
        <v>5681</v>
      </c>
      <c r="C156" s="523">
        <v>476247.05</v>
      </c>
      <c r="H156" s="416">
        <v>80477</v>
      </c>
      <c r="I156" s="416">
        <v>0</v>
      </c>
      <c r="N156" s="416"/>
    </row>
    <row r="157" spans="1:14" ht="15.75" customHeight="1">
      <c r="A157" s="307" t="s">
        <v>1914</v>
      </c>
      <c r="B157" s="522" t="s">
        <v>5791</v>
      </c>
      <c r="C157" s="523">
        <v>473640.84</v>
      </c>
      <c r="H157" s="416">
        <v>36945</v>
      </c>
      <c r="I157" s="416">
        <v>0</v>
      </c>
      <c r="N157" s="416"/>
    </row>
    <row r="158" spans="1:14" ht="15.75" customHeight="1">
      <c r="A158" s="307" t="s">
        <v>203</v>
      </c>
      <c r="B158" s="522" t="s">
        <v>5792</v>
      </c>
      <c r="C158" s="523">
        <v>471942.74</v>
      </c>
      <c r="H158" s="416">
        <v>32359</v>
      </c>
      <c r="I158" s="416">
        <v>0</v>
      </c>
      <c r="N158" s="416"/>
    </row>
    <row r="159" spans="1:14" ht="15.75" customHeight="1">
      <c r="A159" s="307" t="s">
        <v>2387</v>
      </c>
      <c r="B159" s="522" t="s">
        <v>5793</v>
      </c>
      <c r="C159" s="523">
        <v>471016.12</v>
      </c>
      <c r="H159" s="416">
        <v>453188</v>
      </c>
      <c r="I159" s="524">
        <v>0</v>
      </c>
      <c r="N159" s="416"/>
    </row>
    <row r="160" spans="1:14" ht="15.75" customHeight="1">
      <c r="A160" s="307" t="s">
        <v>1429</v>
      </c>
      <c r="B160" s="522" t="s">
        <v>5715</v>
      </c>
      <c r="C160" s="523">
        <v>466322.46</v>
      </c>
      <c r="H160" s="416">
        <v>32067</v>
      </c>
      <c r="I160" s="524">
        <v>47.72</v>
      </c>
      <c r="N160" s="416"/>
    </row>
    <row r="161" spans="1:14" ht="15.75" customHeight="1">
      <c r="A161" s="307" t="s">
        <v>1943</v>
      </c>
      <c r="B161" s="522" t="s">
        <v>5794</v>
      </c>
      <c r="C161" s="523">
        <v>465669.1</v>
      </c>
      <c r="H161" s="416">
        <v>367566</v>
      </c>
      <c r="I161" s="416">
        <v>0</v>
      </c>
      <c r="N161" s="416"/>
    </row>
    <row r="162" spans="1:14" ht="15.75" customHeight="1">
      <c r="A162" s="307" t="s">
        <v>2476</v>
      </c>
      <c r="B162" s="522" t="s">
        <v>5795</v>
      </c>
      <c r="C162" s="523">
        <v>465546.15</v>
      </c>
      <c r="H162" s="416">
        <v>465880</v>
      </c>
      <c r="I162" s="416">
        <v>0</v>
      </c>
      <c r="N162" s="416"/>
    </row>
    <row r="163" spans="1:14" ht="15.75" customHeight="1">
      <c r="A163" s="307" t="s">
        <v>2131</v>
      </c>
      <c r="B163" s="522" t="s">
        <v>5796</v>
      </c>
      <c r="C163" s="523">
        <v>462999.39</v>
      </c>
      <c r="H163" s="416">
        <v>74276</v>
      </c>
      <c r="I163" s="416">
        <v>0</v>
      </c>
      <c r="N163" s="416"/>
    </row>
    <row r="164" spans="1:14" ht="15.75" customHeight="1">
      <c r="A164" s="307" t="s">
        <v>1228</v>
      </c>
      <c r="B164" s="522" t="s">
        <v>5789</v>
      </c>
      <c r="C164" s="523">
        <v>462268.62</v>
      </c>
      <c r="H164" s="416">
        <v>344424</v>
      </c>
      <c r="I164" s="416">
        <v>0</v>
      </c>
      <c r="N164" s="416"/>
    </row>
    <row r="165" spans="1:14" ht="15.75" customHeight="1">
      <c r="A165" s="307" t="s">
        <v>2651</v>
      </c>
      <c r="B165" s="522" t="s">
        <v>5797</v>
      </c>
      <c r="C165" s="523">
        <v>454129.4</v>
      </c>
      <c r="H165" s="416">
        <v>319435</v>
      </c>
      <c r="I165" s="416">
        <v>15.39</v>
      </c>
      <c r="N165" s="416"/>
    </row>
    <row r="166" spans="1:14" ht="15.75" customHeight="1">
      <c r="A166" s="307" t="s">
        <v>1963</v>
      </c>
      <c r="B166" s="522" t="s">
        <v>5798</v>
      </c>
      <c r="C166" s="523">
        <v>452734.05</v>
      </c>
      <c r="H166" s="416">
        <v>577357</v>
      </c>
      <c r="I166" s="416">
        <v>563.15</v>
      </c>
      <c r="N166" s="416"/>
    </row>
    <row r="167" spans="1:14" ht="15.75" customHeight="1">
      <c r="A167" s="307" t="s">
        <v>1110</v>
      </c>
      <c r="B167" s="522" t="s">
        <v>5799</v>
      </c>
      <c r="C167" s="523">
        <v>451084.25</v>
      </c>
      <c r="H167" s="416">
        <v>379728</v>
      </c>
      <c r="I167" s="524">
        <v>430624.46</v>
      </c>
      <c r="N167" s="416"/>
    </row>
    <row r="168" spans="1:14" ht="15.75" customHeight="1">
      <c r="A168" s="307" t="s">
        <v>2030</v>
      </c>
      <c r="B168" s="522" t="s">
        <v>5800</v>
      </c>
      <c r="C168" s="523">
        <v>450843.83</v>
      </c>
      <c r="H168" s="416">
        <v>31954</v>
      </c>
      <c r="I168" s="416">
        <v>17.940000000000001</v>
      </c>
      <c r="N168" s="416"/>
    </row>
    <row r="169" spans="1:14" ht="15.75" customHeight="1">
      <c r="A169" s="307" t="s">
        <v>1459</v>
      </c>
      <c r="B169" s="522" t="s">
        <v>5801</v>
      </c>
      <c r="C169" s="523">
        <v>450647.93</v>
      </c>
      <c r="H169" s="416">
        <v>559569</v>
      </c>
      <c r="I169" s="524">
        <v>0</v>
      </c>
      <c r="N169" s="416"/>
    </row>
    <row r="170" spans="1:14" ht="15.75" customHeight="1">
      <c r="A170" s="307" t="s">
        <v>959</v>
      </c>
      <c r="B170" s="522" t="s">
        <v>5802</v>
      </c>
      <c r="C170" s="523">
        <v>447140.53</v>
      </c>
      <c r="H170" s="416">
        <v>33814</v>
      </c>
      <c r="I170" s="524">
        <v>0</v>
      </c>
      <c r="N170" s="416"/>
    </row>
    <row r="171" spans="1:14" ht="15.75" customHeight="1">
      <c r="A171" s="307" t="s">
        <v>2124</v>
      </c>
      <c r="B171" s="522" t="s">
        <v>5803</v>
      </c>
      <c r="C171" s="523">
        <v>440985.96</v>
      </c>
      <c r="H171" s="416">
        <v>296589</v>
      </c>
      <c r="I171" s="524">
        <v>922363.45</v>
      </c>
      <c r="N171" s="416"/>
    </row>
    <row r="172" spans="1:14" ht="15.75" customHeight="1">
      <c r="A172" s="307" t="s">
        <v>1606</v>
      </c>
      <c r="B172" s="522" t="s">
        <v>33</v>
      </c>
      <c r="C172" s="523">
        <v>435404.48</v>
      </c>
      <c r="H172" s="416">
        <v>376731</v>
      </c>
      <c r="I172" s="524">
        <v>228206.89</v>
      </c>
      <c r="N172" s="416"/>
    </row>
    <row r="173" spans="1:14" ht="15.75" customHeight="1">
      <c r="A173" s="307" t="s">
        <v>722</v>
      </c>
      <c r="B173" s="522" t="s">
        <v>5804</v>
      </c>
      <c r="C173" s="523">
        <v>420931.87</v>
      </c>
      <c r="H173" s="416">
        <v>253486</v>
      </c>
      <c r="I173" s="416">
        <v>340.98</v>
      </c>
      <c r="N173" s="416"/>
    </row>
    <row r="174" spans="1:14" ht="15.75" customHeight="1">
      <c r="A174" s="307" t="s">
        <v>215</v>
      </c>
      <c r="B174" s="522" t="s">
        <v>5805</v>
      </c>
      <c r="C174" s="523">
        <v>416626.56</v>
      </c>
      <c r="H174" s="416">
        <v>35132</v>
      </c>
      <c r="I174" s="416">
        <v>397.51</v>
      </c>
      <c r="N174" s="416"/>
    </row>
    <row r="175" spans="1:14" ht="15.75" customHeight="1">
      <c r="A175" s="307" t="s">
        <v>2763</v>
      </c>
      <c r="B175" s="522" t="s">
        <v>5775</v>
      </c>
      <c r="C175" s="523">
        <v>416267.1</v>
      </c>
      <c r="H175" s="416">
        <v>378873</v>
      </c>
      <c r="I175" s="524">
        <v>2768.76</v>
      </c>
      <c r="N175" s="416"/>
    </row>
    <row r="176" spans="1:14" ht="15.75" customHeight="1">
      <c r="A176" s="307" t="s">
        <v>2851</v>
      </c>
      <c r="B176" s="522" t="s">
        <v>5806</v>
      </c>
      <c r="C176" s="523">
        <v>415952.07</v>
      </c>
      <c r="H176" s="416">
        <v>378997</v>
      </c>
      <c r="I176" s="524">
        <v>0</v>
      </c>
      <c r="N176" s="416"/>
    </row>
    <row r="177" spans="1:14" ht="15.75" customHeight="1">
      <c r="A177" s="307" t="s">
        <v>1175</v>
      </c>
      <c r="B177" s="522" t="s">
        <v>5807</v>
      </c>
      <c r="C177" s="523">
        <v>413008.99</v>
      </c>
      <c r="H177" s="416">
        <v>48619</v>
      </c>
      <c r="I177" s="416">
        <v>0</v>
      </c>
      <c r="N177" s="416"/>
    </row>
    <row r="178" spans="1:14" ht="15.75" customHeight="1">
      <c r="A178" s="307" t="s">
        <v>1939</v>
      </c>
      <c r="B178" s="522" t="s">
        <v>5808</v>
      </c>
      <c r="C178" s="523">
        <v>405546.18</v>
      </c>
      <c r="H178" s="416">
        <v>85179</v>
      </c>
      <c r="I178" s="416">
        <v>0</v>
      </c>
      <c r="N178" s="416"/>
    </row>
    <row r="179" spans="1:14" ht="15.75" customHeight="1">
      <c r="A179" s="307" t="s">
        <v>1416</v>
      </c>
      <c r="B179" s="522" t="s">
        <v>5715</v>
      </c>
      <c r="C179" s="523">
        <v>403391.76</v>
      </c>
      <c r="H179" s="416">
        <v>334022</v>
      </c>
      <c r="I179" s="416">
        <v>0</v>
      </c>
      <c r="N179" s="416"/>
    </row>
    <row r="180" spans="1:14" ht="15.75" customHeight="1">
      <c r="A180" s="307" t="s">
        <v>3051</v>
      </c>
      <c r="B180" s="522" t="s">
        <v>5809</v>
      </c>
      <c r="C180" s="523">
        <v>396144.52</v>
      </c>
      <c r="H180" s="416">
        <v>338425</v>
      </c>
      <c r="I180" s="416">
        <v>159.22999999999999</v>
      </c>
      <c r="N180" s="416"/>
    </row>
    <row r="181" spans="1:14" ht="15.75" customHeight="1">
      <c r="A181" s="307" t="s">
        <v>1349</v>
      </c>
      <c r="B181" s="522" t="s">
        <v>5810</v>
      </c>
      <c r="C181" s="523">
        <v>392353.67</v>
      </c>
      <c r="H181" s="416">
        <v>450254</v>
      </c>
      <c r="I181" s="416">
        <v>0</v>
      </c>
      <c r="N181" s="416"/>
    </row>
    <row r="182" spans="1:14" ht="15.75" customHeight="1">
      <c r="A182" s="307" t="s">
        <v>2681</v>
      </c>
      <c r="B182" s="522" t="s">
        <v>5811</v>
      </c>
      <c r="C182" s="523">
        <v>392047.15</v>
      </c>
      <c r="H182" s="416">
        <v>362762</v>
      </c>
      <c r="I182" s="416">
        <v>0</v>
      </c>
      <c r="N182" s="416"/>
    </row>
    <row r="183" spans="1:14" ht="15.75" customHeight="1">
      <c r="A183" s="307" t="s">
        <v>2416</v>
      </c>
      <c r="B183" s="522" t="s">
        <v>5738</v>
      </c>
      <c r="C183" s="523">
        <v>390489.91</v>
      </c>
      <c r="H183" s="416">
        <v>45860</v>
      </c>
      <c r="I183" s="416">
        <v>0</v>
      </c>
      <c r="N183" s="416"/>
    </row>
    <row r="184" spans="1:14" ht="15.75" customHeight="1">
      <c r="A184" s="307" t="s">
        <v>2027</v>
      </c>
      <c r="B184" s="522" t="s">
        <v>5812</v>
      </c>
      <c r="C184" s="523">
        <v>390471.89</v>
      </c>
      <c r="H184" s="416">
        <v>445690</v>
      </c>
      <c r="I184" s="524">
        <v>3874.19</v>
      </c>
      <c r="N184" s="416"/>
    </row>
    <row r="185" spans="1:14" ht="15.75" customHeight="1">
      <c r="A185" s="307" t="s">
        <v>3024</v>
      </c>
      <c r="B185" s="522" t="s">
        <v>5813</v>
      </c>
      <c r="C185" s="523">
        <v>386038.53</v>
      </c>
      <c r="H185" s="416">
        <v>86748</v>
      </c>
      <c r="I185" s="524">
        <v>59093.19</v>
      </c>
      <c r="N185" s="416"/>
    </row>
    <row r="186" spans="1:14" ht="15.75" customHeight="1">
      <c r="A186" s="307" t="s">
        <v>655</v>
      </c>
      <c r="B186" s="522" t="s">
        <v>5689</v>
      </c>
      <c r="C186" s="523">
        <v>382588.96</v>
      </c>
      <c r="H186" s="416">
        <v>582189</v>
      </c>
      <c r="I186" s="416">
        <v>0</v>
      </c>
      <c r="N186" s="416"/>
    </row>
    <row r="187" spans="1:14" ht="15.75" customHeight="1">
      <c r="A187" s="307" t="s">
        <v>1242</v>
      </c>
      <c r="B187" s="522" t="s">
        <v>5789</v>
      </c>
      <c r="C187" s="523">
        <v>382419.01</v>
      </c>
      <c r="H187" s="416">
        <v>34745</v>
      </c>
      <c r="I187" s="416">
        <v>0</v>
      </c>
      <c r="N187" s="416"/>
    </row>
    <row r="188" spans="1:14" ht="15.75" customHeight="1">
      <c r="A188" s="307" t="s">
        <v>1643</v>
      </c>
      <c r="B188" s="522" t="s">
        <v>5684</v>
      </c>
      <c r="C188" s="523">
        <v>382356.42</v>
      </c>
      <c r="H188" s="416">
        <v>453470</v>
      </c>
      <c r="I188" s="416">
        <v>0</v>
      </c>
      <c r="N188" s="416"/>
    </row>
    <row r="189" spans="1:14" ht="15.75" customHeight="1">
      <c r="A189" s="307" t="s">
        <v>1337</v>
      </c>
      <c r="B189" s="522" t="s">
        <v>5814</v>
      </c>
      <c r="C189" s="523">
        <v>381532.86</v>
      </c>
      <c r="H189" s="416">
        <v>424158</v>
      </c>
      <c r="I189" s="416">
        <v>0</v>
      </c>
      <c r="N189" s="416"/>
    </row>
    <row r="190" spans="1:14" ht="15.75" customHeight="1">
      <c r="A190" s="307" t="s">
        <v>906</v>
      </c>
      <c r="B190" s="522" t="s">
        <v>5815</v>
      </c>
      <c r="C190" s="523">
        <v>377600.66</v>
      </c>
      <c r="H190" s="416">
        <v>343714</v>
      </c>
      <c r="I190" s="416">
        <v>0</v>
      </c>
      <c r="N190" s="416"/>
    </row>
    <row r="191" spans="1:14" ht="15.75" customHeight="1">
      <c r="A191" s="307" t="s">
        <v>3070</v>
      </c>
      <c r="B191" s="522" t="s">
        <v>5816</v>
      </c>
      <c r="C191" s="523">
        <v>371886.72</v>
      </c>
      <c r="H191" s="416">
        <v>459540</v>
      </c>
      <c r="I191" s="416">
        <v>0</v>
      </c>
      <c r="N191" s="416"/>
    </row>
    <row r="192" spans="1:14" ht="15.75" customHeight="1">
      <c r="A192" s="307" t="s">
        <v>1807</v>
      </c>
      <c r="B192" s="522" t="s">
        <v>5817</v>
      </c>
      <c r="C192" s="523">
        <v>369108.67</v>
      </c>
      <c r="H192" s="416">
        <v>34113</v>
      </c>
      <c r="I192" s="524">
        <v>726.24</v>
      </c>
      <c r="N192" s="416"/>
    </row>
    <row r="193" spans="1:14" ht="15.75" customHeight="1">
      <c r="A193" s="307" t="s">
        <v>1878</v>
      </c>
      <c r="B193" s="522" t="s">
        <v>5818</v>
      </c>
      <c r="C193" s="523">
        <v>368680.87</v>
      </c>
      <c r="H193" s="416">
        <v>32948</v>
      </c>
      <c r="I193" s="524">
        <v>664.39</v>
      </c>
      <c r="N193" s="416"/>
    </row>
    <row r="194" spans="1:14" ht="15.75" customHeight="1">
      <c r="A194" s="307" t="s">
        <v>718</v>
      </c>
      <c r="B194" s="522" t="s">
        <v>5819</v>
      </c>
      <c r="C194" s="523">
        <v>368284.31</v>
      </c>
      <c r="H194" s="416">
        <v>738272</v>
      </c>
      <c r="I194" s="524">
        <v>0</v>
      </c>
      <c r="N194" s="416"/>
    </row>
    <row r="195" spans="1:14" ht="15.75" customHeight="1">
      <c r="A195" s="307" t="s">
        <v>903</v>
      </c>
      <c r="B195" s="522" t="s">
        <v>5820</v>
      </c>
      <c r="C195" s="523">
        <v>364809.41</v>
      </c>
      <c r="H195" s="416">
        <v>32311</v>
      </c>
      <c r="I195" s="416">
        <v>0</v>
      </c>
      <c r="N195" s="416"/>
    </row>
    <row r="196" spans="1:14" ht="15.75" customHeight="1">
      <c r="A196" s="307" t="s">
        <v>1948</v>
      </c>
      <c r="B196" s="522" t="s">
        <v>5798</v>
      </c>
      <c r="C196" s="523">
        <v>364257.17</v>
      </c>
      <c r="H196" s="416">
        <v>476032</v>
      </c>
      <c r="I196" s="416">
        <v>0</v>
      </c>
      <c r="N196" s="416"/>
    </row>
    <row r="197" spans="1:14" ht="15.75" customHeight="1">
      <c r="A197" s="307" t="s">
        <v>1932</v>
      </c>
      <c r="B197" s="522" t="s">
        <v>5821</v>
      </c>
      <c r="C197" s="523">
        <v>356329.94</v>
      </c>
      <c r="H197" s="416">
        <v>32250</v>
      </c>
      <c r="I197" s="416">
        <v>0</v>
      </c>
      <c r="N197" s="416"/>
    </row>
    <row r="198" spans="1:14" ht="15.75" customHeight="1">
      <c r="A198" s="307" t="s">
        <v>979</v>
      </c>
      <c r="B198" s="522" t="s">
        <v>5822</v>
      </c>
      <c r="C198" s="523">
        <v>355884.9</v>
      </c>
      <c r="H198" s="416">
        <v>559843</v>
      </c>
      <c r="I198" s="416">
        <v>8.93</v>
      </c>
      <c r="N198" s="416"/>
    </row>
    <row r="199" spans="1:14" ht="15.75" customHeight="1">
      <c r="A199" s="307" t="s">
        <v>1482</v>
      </c>
      <c r="B199" s="522" t="s">
        <v>5823</v>
      </c>
      <c r="C199" s="523">
        <v>353984.73</v>
      </c>
      <c r="H199" s="416">
        <v>434160</v>
      </c>
      <c r="I199" s="416">
        <v>0</v>
      </c>
      <c r="N199" s="416"/>
    </row>
    <row r="200" spans="1:14" ht="15.75" customHeight="1">
      <c r="A200" s="307" t="s">
        <v>2169</v>
      </c>
      <c r="B200" s="522" t="s">
        <v>5681</v>
      </c>
      <c r="C200" s="523">
        <v>352278.53</v>
      </c>
      <c r="H200" s="416">
        <v>87493</v>
      </c>
      <c r="I200" s="524">
        <v>53695.87</v>
      </c>
      <c r="N200" s="416"/>
    </row>
    <row r="201" spans="1:14" ht="15.75" customHeight="1">
      <c r="A201" s="307" t="s">
        <v>1717</v>
      </c>
      <c r="B201" s="522" t="s">
        <v>5824</v>
      </c>
      <c r="C201" s="523">
        <v>341633.51</v>
      </c>
      <c r="H201" s="416">
        <v>459393</v>
      </c>
      <c r="I201" s="416">
        <v>0</v>
      </c>
      <c r="N201" s="416"/>
    </row>
    <row r="202" spans="1:14" ht="15.75" customHeight="1">
      <c r="A202" s="307" t="s">
        <v>1495</v>
      </c>
      <c r="B202" s="522" t="s">
        <v>5825</v>
      </c>
      <c r="C202" s="523">
        <v>338667.51</v>
      </c>
      <c r="H202" s="416">
        <v>612431</v>
      </c>
      <c r="I202" s="416">
        <v>0</v>
      </c>
      <c r="N202" s="416"/>
    </row>
    <row r="203" spans="1:14" ht="15.75" customHeight="1">
      <c r="A203" s="307" t="s">
        <v>1546</v>
      </c>
      <c r="B203" s="522" t="s">
        <v>5826</v>
      </c>
      <c r="C203" s="523">
        <v>335357.03000000003</v>
      </c>
      <c r="H203" s="416">
        <v>38387</v>
      </c>
      <c r="I203" s="416">
        <v>0</v>
      </c>
      <c r="N203" s="416"/>
    </row>
    <row r="204" spans="1:14" ht="15.75" customHeight="1">
      <c r="A204" s="307" t="s">
        <v>677</v>
      </c>
      <c r="B204" s="522" t="s">
        <v>5689</v>
      </c>
      <c r="C204" s="523">
        <v>334204.58</v>
      </c>
      <c r="H204" s="416">
        <v>85872</v>
      </c>
      <c r="I204" s="416">
        <v>0</v>
      </c>
      <c r="N204" s="416"/>
    </row>
    <row r="205" spans="1:14" ht="15.75" customHeight="1">
      <c r="A205" s="307" t="s">
        <v>2807</v>
      </c>
      <c r="B205" s="522" t="s">
        <v>5827</v>
      </c>
      <c r="C205" s="523">
        <v>331869.01</v>
      </c>
      <c r="H205" s="416">
        <v>438274</v>
      </c>
      <c r="I205" s="416">
        <v>0</v>
      </c>
      <c r="N205" s="416"/>
    </row>
    <row r="206" spans="1:14" ht="15.75" customHeight="1">
      <c r="A206" s="307" t="s">
        <v>1796</v>
      </c>
      <c r="B206" s="522" t="s">
        <v>5693</v>
      </c>
      <c r="C206" s="523">
        <v>330559.73</v>
      </c>
      <c r="H206" s="416">
        <v>370249</v>
      </c>
      <c r="I206" s="524">
        <v>176190.37</v>
      </c>
      <c r="N206" s="416"/>
    </row>
    <row r="207" spans="1:14" ht="15.75" customHeight="1">
      <c r="A207" s="307" t="s">
        <v>1760</v>
      </c>
      <c r="B207" s="522" t="s">
        <v>5828</v>
      </c>
      <c r="C207" s="523">
        <v>330289.5</v>
      </c>
      <c r="H207" s="416">
        <v>81772</v>
      </c>
      <c r="I207" s="416">
        <v>0</v>
      </c>
      <c r="N207" s="416"/>
    </row>
    <row r="208" spans="1:14" ht="15.75" customHeight="1">
      <c r="A208" s="307" t="s">
        <v>1713</v>
      </c>
      <c r="B208" s="522" t="s">
        <v>5829</v>
      </c>
      <c r="C208" s="523">
        <v>329708.84999999998</v>
      </c>
      <c r="H208" s="416">
        <v>31787</v>
      </c>
      <c r="I208" s="416">
        <v>0</v>
      </c>
      <c r="N208" s="416"/>
    </row>
    <row r="209" spans="1:14" ht="15.75" customHeight="1">
      <c r="A209" s="307" t="s">
        <v>303</v>
      </c>
      <c r="B209" s="522" t="s">
        <v>5830</v>
      </c>
      <c r="C209" s="523">
        <v>328238.15999999997</v>
      </c>
      <c r="H209" s="416">
        <v>86818</v>
      </c>
      <c r="I209" s="524">
        <v>82922.66</v>
      </c>
      <c r="N209" s="416"/>
    </row>
    <row r="210" spans="1:14" ht="15.75" customHeight="1">
      <c r="A210" s="307" t="s">
        <v>512</v>
      </c>
      <c r="B210" s="522" t="s">
        <v>5831</v>
      </c>
      <c r="C210" s="523">
        <v>324928.09000000003</v>
      </c>
      <c r="H210" s="416">
        <v>440078</v>
      </c>
      <c r="I210" s="416">
        <v>0</v>
      </c>
      <c r="N210" s="416"/>
    </row>
    <row r="211" spans="1:14" ht="15.75" customHeight="1">
      <c r="A211" s="307" t="s">
        <v>540</v>
      </c>
      <c r="B211" s="522" t="s">
        <v>5832</v>
      </c>
      <c r="C211" s="523">
        <v>324695.07</v>
      </c>
      <c r="H211" s="416">
        <v>88816</v>
      </c>
      <c r="I211" s="416">
        <v>137.41</v>
      </c>
      <c r="N211" s="416"/>
    </row>
    <row r="212" spans="1:14" ht="15.75" customHeight="1">
      <c r="A212" s="307" t="s">
        <v>849</v>
      </c>
      <c r="B212" s="522" t="s">
        <v>5833</v>
      </c>
      <c r="C212" s="523">
        <v>324021.34000000003</v>
      </c>
      <c r="H212" s="416">
        <v>32407</v>
      </c>
      <c r="I212" s="416">
        <v>0</v>
      </c>
      <c r="N212" s="416"/>
    </row>
    <row r="213" spans="1:14" ht="15.75" customHeight="1">
      <c r="A213" s="307" t="s">
        <v>687</v>
      </c>
      <c r="B213" s="522" t="s">
        <v>5689</v>
      </c>
      <c r="C213" s="523">
        <v>322522.78999999998</v>
      </c>
      <c r="H213" s="416">
        <v>582421</v>
      </c>
      <c r="I213" s="416">
        <v>0</v>
      </c>
      <c r="N213" s="416"/>
    </row>
    <row r="214" spans="1:14" ht="15.75" customHeight="1">
      <c r="A214" s="307" t="s">
        <v>1505</v>
      </c>
      <c r="B214" s="522" t="s">
        <v>5834</v>
      </c>
      <c r="C214" s="523">
        <v>320352.57</v>
      </c>
      <c r="H214" s="416">
        <v>358322</v>
      </c>
      <c r="I214" s="416">
        <v>0</v>
      </c>
      <c r="N214" s="416"/>
    </row>
    <row r="215" spans="1:14" ht="15.75" customHeight="1">
      <c r="A215" s="307" t="s">
        <v>2058</v>
      </c>
      <c r="B215" s="522" t="s">
        <v>5720</v>
      </c>
      <c r="C215" s="523">
        <v>318800.65000000002</v>
      </c>
      <c r="H215" s="416">
        <v>47922</v>
      </c>
      <c r="I215" s="416">
        <v>0</v>
      </c>
      <c r="N215" s="416"/>
    </row>
    <row r="216" spans="1:14" ht="15.75" customHeight="1">
      <c r="A216" s="307" t="s">
        <v>1368</v>
      </c>
      <c r="B216" s="522" t="s">
        <v>5835</v>
      </c>
      <c r="C216" s="523">
        <v>317167.23</v>
      </c>
      <c r="H216" s="416">
        <v>577392</v>
      </c>
      <c r="I216" s="416">
        <v>0</v>
      </c>
      <c r="N216" s="416"/>
    </row>
    <row r="217" spans="1:14" ht="15.75" customHeight="1">
      <c r="A217" s="307" t="s">
        <v>1452</v>
      </c>
      <c r="B217" s="522" t="s">
        <v>5763</v>
      </c>
      <c r="C217" s="523">
        <v>317027.57</v>
      </c>
      <c r="H217" s="416">
        <v>384538</v>
      </c>
      <c r="I217" s="524">
        <v>105785.05</v>
      </c>
      <c r="N217" s="416"/>
    </row>
    <row r="218" spans="1:14" ht="15.75" customHeight="1">
      <c r="A218" s="307" t="s">
        <v>2893</v>
      </c>
      <c r="B218" s="522" t="s">
        <v>5783</v>
      </c>
      <c r="C218" s="523">
        <v>314494.90999999997</v>
      </c>
      <c r="H218" s="416">
        <v>576246</v>
      </c>
      <c r="I218" s="416">
        <v>0</v>
      </c>
      <c r="N218" s="416"/>
    </row>
    <row r="219" spans="1:14" ht="15.75" customHeight="1">
      <c r="A219" s="307" t="s">
        <v>2948</v>
      </c>
      <c r="B219" s="522" t="s">
        <v>37</v>
      </c>
      <c r="C219" s="523">
        <v>308727.74</v>
      </c>
      <c r="H219" s="416">
        <v>557385</v>
      </c>
      <c r="I219" s="416">
        <v>0</v>
      </c>
      <c r="N219" s="416"/>
    </row>
    <row r="220" spans="1:14" ht="15.75" customHeight="1">
      <c r="A220" s="307" t="s">
        <v>2081</v>
      </c>
      <c r="B220" s="522" t="s">
        <v>5836</v>
      </c>
      <c r="C220" s="523">
        <v>307952.34999999998</v>
      </c>
      <c r="H220" s="416">
        <v>379727</v>
      </c>
      <c r="I220" s="524">
        <v>291100.53999999998</v>
      </c>
      <c r="N220" s="416"/>
    </row>
    <row r="221" spans="1:14" ht="15.75" customHeight="1">
      <c r="A221" s="307" t="s">
        <v>2384</v>
      </c>
      <c r="B221" s="522" t="s">
        <v>5837</v>
      </c>
      <c r="C221" s="523">
        <v>307022.27</v>
      </c>
      <c r="H221" s="416">
        <v>46143</v>
      </c>
      <c r="I221" s="524">
        <v>893.22</v>
      </c>
      <c r="N221" s="416"/>
    </row>
    <row r="222" spans="1:14" ht="15.75" customHeight="1">
      <c r="A222" s="307" t="s">
        <v>3007</v>
      </c>
      <c r="B222" s="522" t="s">
        <v>5838</v>
      </c>
      <c r="C222" s="523">
        <v>306522.51</v>
      </c>
      <c r="H222" s="416">
        <v>443359</v>
      </c>
      <c r="I222" s="416">
        <v>0</v>
      </c>
      <c r="N222" s="416"/>
    </row>
    <row r="223" spans="1:14" ht="15.75" customHeight="1">
      <c r="A223" s="307" t="s">
        <v>2489</v>
      </c>
      <c r="B223" s="522" t="s">
        <v>5723</v>
      </c>
      <c r="C223" s="523">
        <v>306414.63</v>
      </c>
      <c r="H223" s="416">
        <v>478832</v>
      </c>
      <c r="I223" s="524">
        <v>3673.71</v>
      </c>
      <c r="N223" s="416"/>
    </row>
    <row r="224" spans="1:14" ht="15.75" customHeight="1">
      <c r="A224" s="307" t="s">
        <v>1673</v>
      </c>
      <c r="B224" s="522" t="s">
        <v>5839</v>
      </c>
      <c r="C224" s="523">
        <v>304105.96000000002</v>
      </c>
      <c r="N224" s="416"/>
    </row>
    <row r="225" spans="1:14" ht="15.75" customHeight="1">
      <c r="A225" s="307" t="s">
        <v>2108</v>
      </c>
      <c r="B225" s="522" t="s">
        <v>5706</v>
      </c>
      <c r="C225" s="523">
        <v>303294.26</v>
      </c>
      <c r="N225" s="416"/>
    </row>
    <row r="226" spans="1:14" ht="15.75" customHeight="1">
      <c r="A226" s="307" t="s">
        <v>590</v>
      </c>
      <c r="B226" s="522" t="s">
        <v>3829</v>
      </c>
      <c r="C226" s="523">
        <v>297035.36</v>
      </c>
      <c r="N226" s="416"/>
    </row>
    <row r="227" spans="1:14" ht="15.75" customHeight="1">
      <c r="A227" s="307" t="s">
        <v>1618</v>
      </c>
      <c r="B227" s="522" t="s">
        <v>5684</v>
      </c>
      <c r="C227" s="523">
        <v>296758.46999999997</v>
      </c>
      <c r="N227" s="416"/>
    </row>
    <row r="228" spans="1:14" ht="15.75" customHeight="1">
      <c r="A228" s="307" t="s">
        <v>2981</v>
      </c>
      <c r="B228" s="522" t="s">
        <v>5840</v>
      </c>
      <c r="C228" s="523">
        <v>290037.64</v>
      </c>
      <c r="N228" s="416"/>
    </row>
    <row r="229" spans="1:14" ht="15.75" customHeight="1">
      <c r="A229" s="307" t="s">
        <v>2319</v>
      </c>
      <c r="B229" s="522" t="s">
        <v>5703</v>
      </c>
      <c r="C229" s="523">
        <v>281990.43</v>
      </c>
      <c r="N229" s="416"/>
    </row>
    <row r="230" spans="1:14" ht="15.75" customHeight="1">
      <c r="A230" s="307" t="s">
        <v>615</v>
      </c>
      <c r="B230" s="522" t="s">
        <v>5841</v>
      </c>
      <c r="C230" s="523">
        <v>281618.92</v>
      </c>
      <c r="N230" s="416"/>
    </row>
    <row r="231" spans="1:14" ht="15.75" customHeight="1">
      <c r="A231" s="307" t="s">
        <v>846</v>
      </c>
      <c r="B231" s="522" t="s">
        <v>5833</v>
      </c>
      <c r="C231" s="523">
        <v>280408.43</v>
      </c>
      <c r="N231" s="416"/>
    </row>
    <row r="232" spans="1:14" ht="15.75" customHeight="1">
      <c r="A232" s="307" t="s">
        <v>1502</v>
      </c>
      <c r="B232" s="522" t="s">
        <v>5842</v>
      </c>
      <c r="C232" s="523">
        <v>279956.13</v>
      </c>
      <c r="N232" s="416"/>
    </row>
    <row r="233" spans="1:14" ht="15.75" customHeight="1">
      <c r="A233" s="307" t="s">
        <v>707</v>
      </c>
      <c r="B233" s="522" t="s">
        <v>5843</v>
      </c>
      <c r="C233" s="523">
        <v>276681.53000000003</v>
      </c>
      <c r="N233" s="416"/>
    </row>
    <row r="234" spans="1:14" ht="15.75" customHeight="1">
      <c r="A234" s="307" t="s">
        <v>1152</v>
      </c>
      <c r="B234" s="522" t="s">
        <v>5844</v>
      </c>
      <c r="C234" s="523">
        <v>275318.07</v>
      </c>
      <c r="N234" s="416"/>
    </row>
    <row r="235" spans="1:14" ht="15.75" customHeight="1">
      <c r="A235" s="307" t="s">
        <v>1801</v>
      </c>
      <c r="B235" s="522" t="s">
        <v>5845</v>
      </c>
      <c r="C235" s="523">
        <v>274034.65000000002</v>
      </c>
      <c r="N235" s="416"/>
    </row>
    <row r="236" spans="1:14" ht="15.75" customHeight="1">
      <c r="A236" s="307" t="s">
        <v>2644</v>
      </c>
      <c r="B236" s="522" t="s">
        <v>5797</v>
      </c>
      <c r="C236" s="523">
        <v>272895.65000000002</v>
      </c>
      <c r="N236" s="416"/>
    </row>
    <row r="237" spans="1:14" ht="15.75" customHeight="1">
      <c r="A237" s="307" t="s">
        <v>501</v>
      </c>
      <c r="B237" s="522" t="s">
        <v>5846</v>
      </c>
      <c r="C237" s="523">
        <v>272106.74</v>
      </c>
      <c r="N237" s="416"/>
    </row>
    <row r="238" spans="1:14" ht="15.75" customHeight="1">
      <c r="A238" s="307" t="s">
        <v>3004</v>
      </c>
      <c r="B238" s="522" t="s">
        <v>5847</v>
      </c>
      <c r="C238" s="523">
        <v>269385.27</v>
      </c>
      <c r="N238" s="416"/>
    </row>
    <row r="239" spans="1:14" ht="15.75" customHeight="1">
      <c r="A239" s="307" t="s">
        <v>951</v>
      </c>
      <c r="B239" s="522" t="s">
        <v>5848</v>
      </c>
      <c r="C239" s="523">
        <v>269177.82</v>
      </c>
      <c r="N239" s="416"/>
    </row>
    <row r="240" spans="1:14" ht="15.75" customHeight="1">
      <c r="A240" s="307" t="s">
        <v>2088</v>
      </c>
      <c r="B240" s="522" t="s">
        <v>5836</v>
      </c>
      <c r="C240" s="523">
        <v>264758.67</v>
      </c>
      <c r="N240" s="416"/>
    </row>
    <row r="241" spans="1:14" ht="15.75" customHeight="1">
      <c r="A241" s="307" t="s">
        <v>471</v>
      </c>
      <c r="B241" s="522" t="s">
        <v>5673</v>
      </c>
      <c r="C241" s="523">
        <v>264649.75</v>
      </c>
      <c r="N241" s="416"/>
    </row>
    <row r="242" spans="1:14" ht="15.75" customHeight="1">
      <c r="A242" s="307" t="s">
        <v>1331</v>
      </c>
      <c r="B242" s="522" t="s">
        <v>5849</v>
      </c>
      <c r="C242" s="523">
        <v>263124</v>
      </c>
      <c r="N242" s="416"/>
    </row>
    <row r="243" spans="1:14" ht="15.75" customHeight="1">
      <c r="A243" s="307" t="s">
        <v>2437</v>
      </c>
      <c r="B243" s="522" t="s">
        <v>5710</v>
      </c>
      <c r="C243" s="523">
        <v>261429.84</v>
      </c>
      <c r="N243" s="416"/>
    </row>
    <row r="244" spans="1:14" ht="15.75" customHeight="1">
      <c r="A244" s="307" t="s">
        <v>750</v>
      </c>
      <c r="B244" s="522" t="s">
        <v>5850</v>
      </c>
      <c r="C244" s="523">
        <v>258479.49</v>
      </c>
      <c r="N244" s="416"/>
    </row>
    <row r="245" spans="1:14" ht="15.75" customHeight="1">
      <c r="A245" s="307" t="s">
        <v>2269</v>
      </c>
      <c r="B245" s="522" t="s">
        <v>5851</v>
      </c>
      <c r="C245" s="523">
        <v>256165.86</v>
      </c>
      <c r="N245" s="416"/>
    </row>
    <row r="246" spans="1:14" ht="15.75" customHeight="1">
      <c r="A246" s="307" t="s">
        <v>2499</v>
      </c>
      <c r="B246" s="522" t="s">
        <v>5723</v>
      </c>
      <c r="C246" s="523">
        <v>254328.7</v>
      </c>
      <c r="N246" s="416"/>
    </row>
    <row r="247" spans="1:14" ht="15.75" customHeight="1">
      <c r="A247" s="307" t="s">
        <v>1584</v>
      </c>
      <c r="B247" s="522" t="s">
        <v>5780</v>
      </c>
      <c r="C247" s="523">
        <v>252057.03</v>
      </c>
      <c r="N247" s="416"/>
    </row>
    <row r="248" spans="1:14" ht="15.75" customHeight="1">
      <c r="A248" s="307" t="s">
        <v>840</v>
      </c>
      <c r="B248" s="522" t="s">
        <v>5833</v>
      </c>
      <c r="C248" s="523">
        <v>251053.8</v>
      </c>
      <c r="N248" s="416"/>
    </row>
    <row r="249" spans="1:14" ht="15.75" customHeight="1">
      <c r="A249" s="307" t="s">
        <v>2225</v>
      </c>
      <c r="B249" s="522" t="s">
        <v>5852</v>
      </c>
      <c r="C249" s="523">
        <v>248962.27</v>
      </c>
      <c r="N249" s="416"/>
    </row>
    <row r="250" spans="1:14" ht="15.75" customHeight="1">
      <c r="A250" s="307" t="s">
        <v>3000</v>
      </c>
      <c r="B250" s="522" t="s">
        <v>5847</v>
      </c>
      <c r="C250" s="523">
        <v>244947.53</v>
      </c>
      <c r="N250" s="416"/>
    </row>
    <row r="251" spans="1:14" ht="15.75" customHeight="1">
      <c r="A251" s="307" t="s">
        <v>2208</v>
      </c>
      <c r="B251" s="522" t="s">
        <v>4531</v>
      </c>
      <c r="C251" s="523">
        <v>244903.3</v>
      </c>
      <c r="N251" s="416"/>
    </row>
    <row r="252" spans="1:14" ht="15.75" customHeight="1">
      <c r="A252" s="307" t="s">
        <v>2753</v>
      </c>
      <c r="B252" s="522" t="s">
        <v>5853</v>
      </c>
      <c r="C252" s="523">
        <v>237270.75</v>
      </c>
      <c r="N252" s="416"/>
    </row>
    <row r="253" spans="1:14" ht="15.75" customHeight="1">
      <c r="A253" s="307" t="s">
        <v>1084</v>
      </c>
      <c r="B253" s="522" t="s">
        <v>5854</v>
      </c>
      <c r="C253" s="523">
        <v>236818.3</v>
      </c>
      <c r="N253" s="416"/>
    </row>
    <row r="254" spans="1:14" ht="15.75" customHeight="1">
      <c r="A254" s="307" t="s">
        <v>1703</v>
      </c>
      <c r="B254" s="522" t="s">
        <v>5855</v>
      </c>
      <c r="C254" s="523">
        <v>234072.91</v>
      </c>
      <c r="N254" s="416"/>
    </row>
    <row r="255" spans="1:14" ht="15.75" customHeight="1">
      <c r="A255" s="307" t="s">
        <v>2292</v>
      </c>
      <c r="B255" s="522" t="s">
        <v>5856</v>
      </c>
      <c r="C255" s="523">
        <v>230704.19</v>
      </c>
      <c r="N255" s="416"/>
    </row>
    <row r="256" spans="1:14" ht="15.75" customHeight="1">
      <c r="A256" s="307" t="s">
        <v>1143</v>
      </c>
      <c r="B256" s="522" t="s">
        <v>5857</v>
      </c>
      <c r="C256" s="523">
        <v>230346.63</v>
      </c>
      <c r="N256" s="416"/>
    </row>
    <row r="257" spans="1:14" ht="15.75" customHeight="1">
      <c r="A257" s="307" t="s">
        <v>1753</v>
      </c>
      <c r="B257" s="522" t="s">
        <v>5858</v>
      </c>
      <c r="C257" s="523">
        <v>225591.66</v>
      </c>
      <c r="N257" s="416"/>
    </row>
    <row r="258" spans="1:14" ht="15.75" customHeight="1">
      <c r="A258" s="307" t="s">
        <v>1257</v>
      </c>
      <c r="B258" s="522" t="s">
        <v>5859</v>
      </c>
      <c r="C258" s="523">
        <v>222520.38</v>
      </c>
      <c r="N258" s="416"/>
    </row>
    <row r="259" spans="1:14" ht="15.75" customHeight="1">
      <c r="A259" s="307" t="s">
        <v>2865</v>
      </c>
      <c r="B259" s="522" t="s">
        <v>5860</v>
      </c>
      <c r="C259" s="523">
        <v>221666.45</v>
      </c>
      <c r="N259" s="416"/>
    </row>
    <row r="260" spans="1:14" ht="15.75" customHeight="1">
      <c r="A260" s="307" t="s">
        <v>2544</v>
      </c>
      <c r="B260" s="522" t="s">
        <v>5719</v>
      </c>
      <c r="C260" s="523">
        <v>220759.48</v>
      </c>
      <c r="N260" s="416"/>
    </row>
    <row r="261" spans="1:14" ht="15.75" customHeight="1">
      <c r="A261" s="307" t="s">
        <v>241</v>
      </c>
      <c r="B261" s="522" t="s">
        <v>5761</v>
      </c>
      <c r="C261" s="523">
        <v>218404.17</v>
      </c>
      <c r="N261" s="416"/>
    </row>
    <row r="262" spans="1:14" ht="15.75" customHeight="1">
      <c r="A262" s="307" t="s">
        <v>2568</v>
      </c>
      <c r="B262" s="522" t="s">
        <v>3165</v>
      </c>
      <c r="C262" s="523">
        <v>210510.18</v>
      </c>
      <c r="N262" s="416"/>
    </row>
    <row r="263" spans="1:14" ht="15.75" customHeight="1">
      <c r="A263" s="307" t="s">
        <v>2172</v>
      </c>
      <c r="B263" s="522" t="s">
        <v>5681</v>
      </c>
      <c r="C263" s="523">
        <v>210480.31</v>
      </c>
      <c r="N263" s="416"/>
    </row>
    <row r="264" spans="1:14" ht="15.75" customHeight="1">
      <c r="A264" s="307" t="s">
        <v>2608</v>
      </c>
      <c r="B264" s="522" t="s">
        <v>5861</v>
      </c>
      <c r="C264" s="523">
        <v>209925.36</v>
      </c>
      <c r="N264" s="416"/>
    </row>
    <row r="265" spans="1:14" ht="15.75" customHeight="1">
      <c r="A265" s="307" t="s">
        <v>1559</v>
      </c>
      <c r="B265" s="522" t="s">
        <v>5780</v>
      </c>
      <c r="C265" s="523">
        <v>209651.84</v>
      </c>
      <c r="N265" s="416"/>
    </row>
    <row r="266" spans="1:14" ht="15.75" customHeight="1">
      <c r="A266" s="307" t="s">
        <v>2804</v>
      </c>
      <c r="B266" s="522" t="s">
        <v>5827</v>
      </c>
      <c r="C266" s="523">
        <v>207592.52</v>
      </c>
      <c r="N266" s="416"/>
    </row>
    <row r="267" spans="1:14" ht="15.75" customHeight="1">
      <c r="A267" s="307" t="s">
        <v>1895</v>
      </c>
      <c r="B267" s="522" t="s">
        <v>5862</v>
      </c>
      <c r="C267" s="523">
        <v>204773.17</v>
      </c>
      <c r="N267" s="416"/>
    </row>
    <row r="268" spans="1:14" ht="15.75" customHeight="1">
      <c r="A268" s="307" t="s">
        <v>327</v>
      </c>
      <c r="B268" s="522" t="s">
        <v>5707</v>
      </c>
      <c r="C268" s="523">
        <v>204587.43</v>
      </c>
      <c r="N268" s="416"/>
    </row>
    <row r="269" spans="1:14" ht="15.75" customHeight="1">
      <c r="A269" s="307" t="s">
        <v>917</v>
      </c>
      <c r="B269" s="522" t="s">
        <v>5863</v>
      </c>
      <c r="C269" s="523">
        <v>204444.49</v>
      </c>
      <c r="N269" s="416"/>
    </row>
    <row r="270" spans="1:14" ht="15.75" customHeight="1">
      <c r="A270" s="307" t="s">
        <v>2380</v>
      </c>
      <c r="B270" s="522" t="s">
        <v>5864</v>
      </c>
      <c r="C270" s="523">
        <v>203722.28</v>
      </c>
      <c r="N270" s="416"/>
    </row>
    <row r="271" spans="1:14" ht="15.75" customHeight="1">
      <c r="A271" s="307" t="s">
        <v>1532</v>
      </c>
      <c r="B271" s="522" t="s">
        <v>5865</v>
      </c>
      <c r="C271" s="523">
        <v>202902.21</v>
      </c>
      <c r="N271" s="416"/>
    </row>
    <row r="272" spans="1:14" ht="15.75" customHeight="1">
      <c r="A272" s="307" t="s">
        <v>899</v>
      </c>
      <c r="B272" s="522" t="s">
        <v>5866</v>
      </c>
      <c r="C272" s="523">
        <v>202494.06</v>
      </c>
      <c r="N272" s="416"/>
    </row>
    <row r="273" spans="1:14" ht="15.75" customHeight="1">
      <c r="A273" s="307" t="s">
        <v>944</v>
      </c>
      <c r="B273" s="522" t="s">
        <v>5676</v>
      </c>
      <c r="C273" s="523">
        <v>201681.3</v>
      </c>
      <c r="N273" s="416"/>
    </row>
    <row r="274" spans="1:14" ht="15.75" customHeight="1">
      <c r="A274" s="307" t="s">
        <v>2099</v>
      </c>
      <c r="B274" s="522" t="s">
        <v>5867</v>
      </c>
      <c r="C274" s="523">
        <v>201338.26</v>
      </c>
      <c r="N274" s="416"/>
    </row>
    <row r="275" spans="1:14" ht="15.75" customHeight="1">
      <c r="A275" s="307" t="s">
        <v>2688</v>
      </c>
      <c r="B275" s="522" t="s">
        <v>5868</v>
      </c>
      <c r="C275" s="523">
        <v>200934.65</v>
      </c>
      <c r="N275" s="416"/>
    </row>
    <row r="276" spans="1:14" ht="15.75" customHeight="1">
      <c r="A276" s="307" t="s">
        <v>1158</v>
      </c>
      <c r="B276" s="522" t="s">
        <v>5869</v>
      </c>
      <c r="C276" s="523">
        <v>190316.9</v>
      </c>
      <c r="N276" s="416"/>
    </row>
    <row r="277" spans="1:14" ht="15.75" customHeight="1">
      <c r="A277" s="307" t="s">
        <v>1318</v>
      </c>
      <c r="B277" s="522" t="s">
        <v>5870</v>
      </c>
      <c r="C277" s="523">
        <v>189336.06</v>
      </c>
      <c r="N277" s="416"/>
    </row>
    <row r="278" spans="1:14" ht="15.75" customHeight="1">
      <c r="A278" s="307" t="s">
        <v>673</v>
      </c>
      <c r="B278" s="522" t="s">
        <v>5689</v>
      </c>
      <c r="C278" s="523">
        <v>189332.54</v>
      </c>
      <c r="N278" s="416"/>
    </row>
    <row r="279" spans="1:14" ht="15.75" customHeight="1">
      <c r="A279" s="307" t="s">
        <v>79</v>
      </c>
      <c r="B279" s="522" t="s">
        <v>5871</v>
      </c>
      <c r="C279" s="523">
        <v>189121.45</v>
      </c>
      <c r="N279" s="416"/>
    </row>
    <row r="280" spans="1:14" ht="15.75" customHeight="1">
      <c r="A280" s="307" t="s">
        <v>2518</v>
      </c>
      <c r="B280" s="522" t="s">
        <v>5723</v>
      </c>
      <c r="C280" s="523">
        <v>188728.4</v>
      </c>
      <c r="N280" s="416"/>
    </row>
    <row r="281" spans="1:14" ht="15.75" customHeight="1">
      <c r="A281" s="307" t="s">
        <v>2482</v>
      </c>
      <c r="B281" s="522" t="s">
        <v>5795</v>
      </c>
      <c r="C281" s="523">
        <v>188514.48</v>
      </c>
      <c r="N281" s="416"/>
    </row>
    <row r="282" spans="1:14" ht="15.75" customHeight="1">
      <c r="A282" s="307" t="s">
        <v>1378</v>
      </c>
      <c r="B282" s="522" t="s">
        <v>5712</v>
      </c>
      <c r="C282" s="523">
        <v>188185</v>
      </c>
      <c r="N282" s="416"/>
    </row>
    <row r="283" spans="1:14" ht="15.75" customHeight="1">
      <c r="A283" s="307" t="s">
        <v>2450</v>
      </c>
      <c r="B283" s="522" t="s">
        <v>5710</v>
      </c>
      <c r="C283" s="523">
        <v>187440.43</v>
      </c>
      <c r="N283" s="416"/>
    </row>
    <row r="284" spans="1:14" ht="15.75" customHeight="1">
      <c r="A284" s="307" t="s">
        <v>1161</v>
      </c>
      <c r="B284" s="522" t="s">
        <v>5872</v>
      </c>
      <c r="C284" s="523">
        <v>186866.36</v>
      </c>
      <c r="N284" s="416"/>
    </row>
    <row r="285" spans="1:14" ht="15.75" customHeight="1">
      <c r="A285" s="307" t="s">
        <v>3080</v>
      </c>
      <c r="B285" s="522" t="s">
        <v>5873</v>
      </c>
      <c r="C285" s="523">
        <v>185010.92</v>
      </c>
      <c r="N285" s="416"/>
    </row>
    <row r="286" spans="1:14" ht="15.75" customHeight="1">
      <c r="A286" s="307" t="s">
        <v>1925</v>
      </c>
      <c r="B286" s="522" t="s">
        <v>5791</v>
      </c>
      <c r="C286" s="523">
        <v>184490.85</v>
      </c>
      <c r="N286" s="416"/>
    </row>
    <row r="287" spans="1:14" ht="15.75" customHeight="1">
      <c r="A287" s="307" t="s">
        <v>802</v>
      </c>
      <c r="B287" s="522" t="s">
        <v>5874</v>
      </c>
      <c r="C287" s="523">
        <v>184283.19</v>
      </c>
      <c r="N287" s="416"/>
    </row>
    <row r="288" spans="1:14" ht="15.75" customHeight="1">
      <c r="A288" s="307" t="s">
        <v>2928</v>
      </c>
      <c r="B288" s="522" t="s">
        <v>5875</v>
      </c>
      <c r="C288" s="523">
        <v>176760.37</v>
      </c>
      <c r="N288" s="416"/>
    </row>
    <row r="289" spans="1:14" ht="15.75" customHeight="1">
      <c r="A289" s="307" t="s">
        <v>2522</v>
      </c>
      <c r="B289" s="522" t="s">
        <v>5723</v>
      </c>
      <c r="C289" s="523">
        <v>174450.53</v>
      </c>
      <c r="N289" s="416"/>
    </row>
    <row r="290" spans="1:14" ht="15.75" customHeight="1">
      <c r="A290" s="307" t="s">
        <v>1742</v>
      </c>
      <c r="B290" s="522" t="s">
        <v>5876</v>
      </c>
      <c r="C290" s="523">
        <v>172103.09</v>
      </c>
      <c r="N290" s="416"/>
    </row>
    <row r="291" spans="1:14" ht="15.75" customHeight="1">
      <c r="A291" s="307" t="s">
        <v>813</v>
      </c>
      <c r="B291" s="522" t="s">
        <v>5877</v>
      </c>
      <c r="C291" s="523">
        <v>172003.19</v>
      </c>
      <c r="N291" s="416"/>
    </row>
    <row r="292" spans="1:14" ht="15.75" customHeight="1">
      <c r="A292" s="307" t="s">
        <v>360</v>
      </c>
      <c r="B292" s="522" t="s">
        <v>5707</v>
      </c>
      <c r="C292" s="523">
        <v>168682.99</v>
      </c>
      <c r="N292" s="416"/>
    </row>
    <row r="293" spans="1:14" ht="15.75" customHeight="1">
      <c r="A293" s="307" t="s">
        <v>2424</v>
      </c>
      <c r="B293" s="522" t="s">
        <v>5738</v>
      </c>
      <c r="C293" s="523">
        <v>166766.76999999999</v>
      </c>
      <c r="N293" s="416"/>
    </row>
    <row r="294" spans="1:14" ht="15.75" customHeight="1">
      <c r="A294" s="307" t="s">
        <v>566</v>
      </c>
      <c r="B294" s="522" t="s">
        <v>5878</v>
      </c>
      <c r="C294" s="523">
        <v>164782.94</v>
      </c>
      <c r="N294" s="416"/>
    </row>
    <row r="295" spans="1:14" ht="15.75" customHeight="1">
      <c r="A295" s="307" t="s">
        <v>2504</v>
      </c>
      <c r="B295" s="522" t="s">
        <v>5723</v>
      </c>
      <c r="C295" s="523">
        <v>164297.34</v>
      </c>
      <c r="N295" s="416"/>
    </row>
    <row r="296" spans="1:14" ht="15.75" customHeight="1">
      <c r="A296" s="307" t="s">
        <v>174</v>
      </c>
      <c r="B296" s="522" t="s">
        <v>5879</v>
      </c>
      <c r="C296" s="523">
        <v>164235.42000000001</v>
      </c>
      <c r="N296" s="416"/>
    </row>
    <row r="297" spans="1:14" ht="15.75" customHeight="1">
      <c r="A297" s="307" t="s">
        <v>1013</v>
      </c>
      <c r="B297" s="522" t="s">
        <v>5880</v>
      </c>
      <c r="C297" s="523">
        <v>163607.63</v>
      </c>
      <c r="N297" s="416"/>
    </row>
    <row r="298" spans="1:14" ht="15.75" customHeight="1">
      <c r="A298" s="307" t="s">
        <v>1239</v>
      </c>
      <c r="B298" s="522" t="s">
        <v>5789</v>
      </c>
      <c r="C298" s="523">
        <v>160592.57</v>
      </c>
      <c r="N298" s="416"/>
    </row>
    <row r="299" spans="1:14" ht="15.75" customHeight="1">
      <c r="A299" s="307" t="s">
        <v>1025</v>
      </c>
      <c r="B299" s="522" t="s">
        <v>5881</v>
      </c>
      <c r="C299" s="523">
        <v>160577.21</v>
      </c>
      <c r="N299" s="416"/>
    </row>
    <row r="300" spans="1:14" ht="15.75" customHeight="1">
      <c r="A300" s="307" t="s">
        <v>352</v>
      </c>
      <c r="B300" s="522" t="s">
        <v>5707</v>
      </c>
      <c r="C300" s="523">
        <v>159965.01999999999</v>
      </c>
      <c r="N300" s="416"/>
    </row>
    <row r="301" spans="1:14" ht="15.75" customHeight="1">
      <c r="A301" s="307" t="s">
        <v>2565</v>
      </c>
      <c r="B301" s="522" t="s">
        <v>3165</v>
      </c>
      <c r="C301" s="523">
        <v>159505.89000000001</v>
      </c>
      <c r="N301" s="416"/>
    </row>
    <row r="302" spans="1:14" ht="15.75" customHeight="1">
      <c r="A302" s="307" t="s">
        <v>1125</v>
      </c>
      <c r="B302" s="522" t="s">
        <v>5882</v>
      </c>
      <c r="C302" s="523">
        <v>156008.56</v>
      </c>
      <c r="N302" s="416"/>
    </row>
    <row r="303" spans="1:14" ht="15.75" customHeight="1">
      <c r="A303" s="307" t="s">
        <v>2216</v>
      </c>
      <c r="B303" s="522" t="s">
        <v>5883</v>
      </c>
      <c r="C303" s="523">
        <v>154820.47</v>
      </c>
      <c r="N303" s="416"/>
    </row>
    <row r="304" spans="1:14" ht="15.75" customHeight="1">
      <c r="A304" s="307" t="s">
        <v>1071</v>
      </c>
      <c r="B304" s="522" t="s">
        <v>5884</v>
      </c>
      <c r="C304" s="523">
        <v>154514.29999999999</v>
      </c>
      <c r="N304" s="416"/>
    </row>
    <row r="305" spans="1:14" ht="15.75" customHeight="1">
      <c r="A305" s="307" t="s">
        <v>2818</v>
      </c>
      <c r="B305" s="522" t="s">
        <v>5885</v>
      </c>
      <c r="C305" s="523">
        <v>153122.60999999999</v>
      </c>
      <c r="N305" s="416"/>
    </row>
    <row r="306" spans="1:14" ht="15.75" customHeight="1">
      <c r="A306" s="307" t="s">
        <v>368</v>
      </c>
      <c r="B306" s="522" t="s">
        <v>5707</v>
      </c>
      <c r="C306" s="523">
        <v>152435.72</v>
      </c>
      <c r="N306" s="416"/>
    </row>
    <row r="307" spans="1:14" ht="15.75" customHeight="1">
      <c r="A307" s="307" t="s">
        <v>3105</v>
      </c>
      <c r="B307" s="522" t="s">
        <v>5886</v>
      </c>
      <c r="C307" s="523">
        <v>152103.79999999999</v>
      </c>
      <c r="N307" s="416"/>
    </row>
    <row r="308" spans="1:14" ht="15.75" customHeight="1">
      <c r="A308" s="307" t="s">
        <v>1538</v>
      </c>
      <c r="B308" s="522" t="s">
        <v>5887</v>
      </c>
      <c r="C308" s="523">
        <v>151584.35</v>
      </c>
      <c r="N308" s="416"/>
    </row>
    <row r="309" spans="1:14" ht="15.75" customHeight="1">
      <c r="A309" s="307" t="s">
        <v>1844</v>
      </c>
      <c r="B309" s="522" t="s">
        <v>5888</v>
      </c>
      <c r="C309" s="523">
        <v>150243.13</v>
      </c>
      <c r="N309" s="416"/>
    </row>
    <row r="310" spans="1:14" ht="15.75" customHeight="1">
      <c r="A310" s="307" t="s">
        <v>628</v>
      </c>
      <c r="B310" s="522" t="s">
        <v>5889</v>
      </c>
      <c r="C310" s="523">
        <v>148978.67000000001</v>
      </c>
      <c r="N310" s="416"/>
    </row>
    <row r="311" spans="1:14" ht="15.75" customHeight="1">
      <c r="A311" s="307" t="s">
        <v>2205</v>
      </c>
      <c r="B311" s="522" t="s">
        <v>4531</v>
      </c>
      <c r="C311" s="523">
        <v>148865.85</v>
      </c>
      <c r="N311" s="416"/>
    </row>
    <row r="312" spans="1:14" ht="15.75" customHeight="1">
      <c r="A312" s="307" t="s">
        <v>259</v>
      </c>
      <c r="B312" s="522" t="s">
        <v>5890</v>
      </c>
      <c r="C312" s="523">
        <v>148853.92000000001</v>
      </c>
      <c r="N312" s="416"/>
    </row>
    <row r="313" spans="1:14" ht="15.75" customHeight="1">
      <c r="A313" s="307" t="s">
        <v>1499</v>
      </c>
      <c r="B313" s="522" t="s">
        <v>5842</v>
      </c>
      <c r="C313" s="523">
        <v>148634.29</v>
      </c>
      <c r="N313" s="416"/>
    </row>
    <row r="314" spans="1:14" ht="15.75" customHeight="1">
      <c r="A314" s="307" t="s">
        <v>288</v>
      </c>
      <c r="B314" s="522" t="s">
        <v>58</v>
      </c>
      <c r="C314" s="523">
        <v>148539.32</v>
      </c>
      <c r="N314" s="416"/>
    </row>
    <row r="315" spans="1:14" ht="15.75" customHeight="1">
      <c r="A315" s="307" t="s">
        <v>2286</v>
      </c>
      <c r="B315" s="522" t="s">
        <v>5891</v>
      </c>
      <c r="C315" s="523">
        <v>148277.78</v>
      </c>
      <c r="N315" s="416"/>
    </row>
    <row r="316" spans="1:14" ht="15.75" customHeight="1">
      <c r="A316" s="307" t="s">
        <v>2591</v>
      </c>
      <c r="B316" s="522" t="s">
        <v>5892</v>
      </c>
      <c r="C316" s="523">
        <v>148005.4</v>
      </c>
      <c r="N316" s="416"/>
    </row>
    <row r="317" spans="1:14" ht="15.75" customHeight="1">
      <c r="A317" s="307" t="s">
        <v>597</v>
      </c>
      <c r="B317" s="522" t="s">
        <v>3829</v>
      </c>
      <c r="C317" s="523">
        <v>146423.23000000001</v>
      </c>
      <c r="N317" s="416"/>
    </row>
    <row r="318" spans="1:14" ht="15.75" customHeight="1">
      <c r="A318" s="307" t="s">
        <v>2844</v>
      </c>
      <c r="B318" s="522" t="s">
        <v>5893</v>
      </c>
      <c r="C318" s="523">
        <v>146239.94</v>
      </c>
      <c r="N318" s="416"/>
    </row>
    <row r="319" spans="1:14" ht="15.75" customHeight="1">
      <c r="A319" s="307" t="s">
        <v>2054</v>
      </c>
      <c r="B319" s="522" t="s">
        <v>5720</v>
      </c>
      <c r="C319" s="523">
        <v>145754.34</v>
      </c>
      <c r="N319" s="416"/>
    </row>
    <row r="320" spans="1:14" ht="15.75" customHeight="1">
      <c r="A320" s="307" t="s">
        <v>2878</v>
      </c>
      <c r="B320" s="522" t="s">
        <v>5894</v>
      </c>
      <c r="C320" s="523">
        <v>145531.88</v>
      </c>
      <c r="N320" s="416"/>
    </row>
    <row r="321" spans="1:14" ht="15.75" customHeight="1">
      <c r="A321" s="307" t="s">
        <v>1410</v>
      </c>
      <c r="B321" s="522" t="s">
        <v>5715</v>
      </c>
      <c r="C321" s="523">
        <v>143567.9</v>
      </c>
      <c r="N321" s="416"/>
    </row>
    <row r="322" spans="1:14" ht="15.75" customHeight="1">
      <c r="A322" s="307" t="s">
        <v>2669</v>
      </c>
      <c r="B322" s="522" t="s">
        <v>5752</v>
      </c>
      <c r="C322" s="523">
        <v>142362.9</v>
      </c>
      <c r="N322" s="416"/>
    </row>
    <row r="323" spans="1:14" ht="15.75" customHeight="1">
      <c r="A323" s="307" t="s">
        <v>2110</v>
      </c>
      <c r="B323" s="522" t="s">
        <v>5706</v>
      </c>
      <c r="C323" s="523">
        <v>142340.75</v>
      </c>
      <c r="N323" s="416"/>
    </row>
    <row r="324" spans="1:14" ht="15.75" customHeight="1">
      <c r="A324" s="307" t="s">
        <v>2920</v>
      </c>
      <c r="B324" s="522" t="s">
        <v>5895</v>
      </c>
      <c r="C324" s="523">
        <v>140888.98000000001</v>
      </c>
      <c r="N324" s="416"/>
    </row>
    <row r="325" spans="1:14" ht="15.75" customHeight="1">
      <c r="A325" s="307" t="s">
        <v>735</v>
      </c>
      <c r="B325" s="522" t="s">
        <v>5896</v>
      </c>
      <c r="C325" s="523">
        <v>135655.82999999999</v>
      </c>
      <c r="N325" s="416"/>
    </row>
    <row r="326" spans="1:14" ht="15.75" customHeight="1">
      <c r="A326" s="307" t="s">
        <v>462</v>
      </c>
      <c r="B326" s="522" t="s">
        <v>5673</v>
      </c>
      <c r="C326" s="523">
        <v>135223.53</v>
      </c>
      <c r="N326" s="416"/>
    </row>
    <row r="327" spans="1:14" ht="15.75" customHeight="1">
      <c r="A327" s="307" t="s">
        <v>2616</v>
      </c>
      <c r="B327" s="522" t="s">
        <v>5897</v>
      </c>
      <c r="C327" s="523">
        <v>135052.32999999999</v>
      </c>
      <c r="N327" s="416"/>
    </row>
    <row r="328" spans="1:14" ht="15.75" customHeight="1">
      <c r="A328" s="307" t="s">
        <v>2296</v>
      </c>
      <c r="B328" s="522" t="s">
        <v>5898</v>
      </c>
      <c r="C328" s="523">
        <v>132434.63</v>
      </c>
      <c r="N328" s="416"/>
    </row>
    <row r="329" spans="1:14" ht="15.75" customHeight="1">
      <c r="A329" s="307" t="s">
        <v>3109</v>
      </c>
      <c r="B329" s="522" t="s">
        <v>5899</v>
      </c>
      <c r="C329" s="523">
        <v>132013.48000000001</v>
      </c>
      <c r="N329" s="416"/>
    </row>
    <row r="330" spans="1:14" ht="15.75" customHeight="1">
      <c r="A330" s="307" t="s">
        <v>646</v>
      </c>
      <c r="B330" s="522" t="s">
        <v>5900</v>
      </c>
      <c r="C330" s="523">
        <v>131682.19</v>
      </c>
      <c r="N330" s="416"/>
    </row>
    <row r="331" spans="1:14" ht="15.75" customHeight="1">
      <c r="A331" s="307" t="s">
        <v>1654</v>
      </c>
      <c r="B331" s="522" t="s">
        <v>5684</v>
      </c>
      <c r="C331" s="523">
        <v>129063.46</v>
      </c>
      <c r="N331" s="416"/>
    </row>
    <row r="332" spans="1:14" ht="15.75" customHeight="1">
      <c r="A332" s="307" t="s">
        <v>1710</v>
      </c>
      <c r="B332" s="522" t="s">
        <v>5901</v>
      </c>
      <c r="C332" s="523">
        <v>125409.76</v>
      </c>
      <c r="N332" s="416"/>
    </row>
    <row r="333" spans="1:14" ht="15.75" customHeight="1">
      <c r="A333" s="307" t="s">
        <v>3039</v>
      </c>
      <c r="B333" s="522" t="s">
        <v>5902</v>
      </c>
      <c r="C333" s="523">
        <v>122044.79</v>
      </c>
      <c r="N333" s="416"/>
    </row>
    <row r="334" spans="1:14" ht="15.75" customHeight="1">
      <c r="A334" s="307" t="s">
        <v>509</v>
      </c>
      <c r="B334" s="522" t="s">
        <v>5903</v>
      </c>
      <c r="C334" s="523">
        <v>121997.21</v>
      </c>
      <c r="N334" s="416"/>
    </row>
    <row r="335" spans="1:14" ht="15.75" customHeight="1">
      <c r="A335" s="307" t="s">
        <v>2977</v>
      </c>
      <c r="B335" s="522" t="s">
        <v>5840</v>
      </c>
      <c r="C335" s="523">
        <v>121926.82</v>
      </c>
      <c r="N335" s="416"/>
    </row>
    <row r="336" spans="1:14" ht="15.75" customHeight="1">
      <c r="A336" s="307" t="s">
        <v>1166</v>
      </c>
      <c r="B336" s="522" t="s">
        <v>5682</v>
      </c>
      <c r="C336" s="523">
        <v>119304.36</v>
      </c>
      <c r="N336" s="416"/>
    </row>
    <row r="337" spans="1:14" ht="15.75" customHeight="1">
      <c r="A337" s="307" t="s">
        <v>1658</v>
      </c>
      <c r="B337" s="522" t="s">
        <v>5684</v>
      </c>
      <c r="C337" s="523">
        <v>118916.13</v>
      </c>
      <c r="N337" s="416"/>
    </row>
    <row r="338" spans="1:14" ht="15.75" customHeight="1">
      <c r="A338" s="307" t="s">
        <v>2508</v>
      </c>
      <c r="B338" s="522" t="s">
        <v>5723</v>
      </c>
      <c r="C338" s="523">
        <v>118578.9</v>
      </c>
      <c r="N338" s="416"/>
    </row>
    <row r="339" spans="1:14" ht="15.75" customHeight="1">
      <c r="A339" s="307" t="s">
        <v>2479</v>
      </c>
      <c r="B339" s="522" t="s">
        <v>5795</v>
      </c>
      <c r="C339" s="523">
        <v>116300.47</v>
      </c>
      <c r="N339" s="416"/>
    </row>
    <row r="340" spans="1:14" ht="15.75" customHeight="1">
      <c r="A340" s="307" t="s">
        <v>639</v>
      </c>
      <c r="B340" s="522" t="s">
        <v>5725</v>
      </c>
      <c r="C340" s="523">
        <v>114992.61</v>
      </c>
      <c r="N340" s="416"/>
    </row>
    <row r="341" spans="1:14" ht="15.75" customHeight="1">
      <c r="A341" s="307" t="s">
        <v>1907</v>
      </c>
      <c r="B341" s="522" t="s">
        <v>5716</v>
      </c>
      <c r="C341" s="523">
        <v>113749.75999999999</v>
      </c>
      <c r="N341" s="416"/>
    </row>
    <row r="342" spans="1:14" ht="15.75" customHeight="1">
      <c r="A342" s="307" t="s">
        <v>1046</v>
      </c>
      <c r="B342" s="522" t="s">
        <v>5904</v>
      </c>
      <c r="C342" s="523">
        <v>113687.99</v>
      </c>
      <c r="N342" s="416"/>
    </row>
    <row r="343" spans="1:14" ht="15.75" customHeight="1">
      <c r="A343" s="307" t="s">
        <v>2077</v>
      </c>
      <c r="B343" s="522" t="s">
        <v>5836</v>
      </c>
      <c r="C343" s="523">
        <v>112040.92</v>
      </c>
      <c r="N343" s="416"/>
    </row>
    <row r="344" spans="1:14" ht="15.75" customHeight="1">
      <c r="A344" s="307" t="s">
        <v>2994</v>
      </c>
      <c r="B344" s="522" t="s">
        <v>5683</v>
      </c>
      <c r="C344" s="523">
        <v>111944.99</v>
      </c>
      <c r="N344" s="416"/>
    </row>
    <row r="345" spans="1:14" ht="15.75" customHeight="1">
      <c r="A345" s="307" t="s">
        <v>334</v>
      </c>
      <c r="B345" s="522" t="s">
        <v>5707</v>
      </c>
      <c r="C345" s="523">
        <v>111091.19</v>
      </c>
      <c r="N345" s="416"/>
    </row>
    <row r="346" spans="1:14" ht="15.75" customHeight="1">
      <c r="A346" s="307" t="s">
        <v>2647</v>
      </c>
      <c r="B346" s="522" t="s">
        <v>5797</v>
      </c>
      <c r="C346" s="523">
        <v>111039.85</v>
      </c>
      <c r="N346" s="416"/>
    </row>
    <row r="347" spans="1:14" ht="15.75" customHeight="1">
      <c r="A347" s="307" t="s">
        <v>991</v>
      </c>
      <c r="B347" s="522" t="s">
        <v>5679</v>
      </c>
      <c r="C347" s="523">
        <v>110605.99</v>
      </c>
      <c r="N347" s="416"/>
    </row>
    <row r="348" spans="1:14" ht="15.75" customHeight="1">
      <c r="A348" s="307" t="s">
        <v>2317</v>
      </c>
      <c r="B348" s="522" t="s">
        <v>5703</v>
      </c>
      <c r="C348" s="523">
        <v>109274.97</v>
      </c>
      <c r="N348" s="416"/>
    </row>
    <row r="349" spans="1:14" ht="15.75" customHeight="1">
      <c r="A349" s="307" t="s">
        <v>2801</v>
      </c>
      <c r="B349" s="522" t="s">
        <v>5827</v>
      </c>
      <c r="C349" s="523">
        <v>108919.27</v>
      </c>
      <c r="N349" s="416"/>
    </row>
    <row r="350" spans="1:14" ht="15.75" customHeight="1">
      <c r="A350" s="307" t="s">
        <v>1063</v>
      </c>
      <c r="B350" s="522" t="s">
        <v>5884</v>
      </c>
      <c r="C350" s="523">
        <v>107925.07</v>
      </c>
      <c r="N350" s="416"/>
    </row>
    <row r="351" spans="1:14" ht="15.75" customHeight="1">
      <c r="A351" s="307" t="s">
        <v>272</v>
      </c>
      <c r="B351" s="522" t="s">
        <v>58</v>
      </c>
      <c r="C351" s="523">
        <v>107052.53</v>
      </c>
      <c r="N351" s="416"/>
    </row>
    <row r="352" spans="1:14" ht="15.75" customHeight="1">
      <c r="A352" s="307" t="s">
        <v>1253</v>
      </c>
      <c r="B352" s="522" t="s">
        <v>5905</v>
      </c>
      <c r="C352" s="523">
        <v>106861.09</v>
      </c>
      <c r="N352" s="416"/>
    </row>
    <row r="353" spans="1:14" ht="15.75" customHeight="1">
      <c r="A353" s="307" t="s">
        <v>2004</v>
      </c>
      <c r="B353" s="522" t="s">
        <v>5751</v>
      </c>
      <c r="C353" s="523">
        <v>106759.63</v>
      </c>
      <c r="N353" s="416"/>
    </row>
    <row r="354" spans="1:14" ht="15.75" customHeight="1">
      <c r="A354" s="307" t="s">
        <v>1921</v>
      </c>
      <c r="B354" s="522" t="s">
        <v>5791</v>
      </c>
      <c r="C354" s="523">
        <v>105600.8</v>
      </c>
      <c r="N354" s="416"/>
    </row>
    <row r="355" spans="1:14" ht="15.75" customHeight="1">
      <c r="A355" s="307" t="s">
        <v>2756</v>
      </c>
      <c r="B355" s="522" t="s">
        <v>5853</v>
      </c>
      <c r="C355" s="523">
        <v>105523.4</v>
      </c>
      <c r="N355" s="416"/>
    </row>
    <row r="356" spans="1:14" ht="15.75" customHeight="1">
      <c r="A356" s="307" t="s">
        <v>2954</v>
      </c>
      <c r="B356" s="522" t="s">
        <v>5906</v>
      </c>
      <c r="C356" s="523">
        <v>104855.02</v>
      </c>
      <c r="N356" s="416"/>
    </row>
    <row r="357" spans="1:14" ht="15.75" customHeight="1">
      <c r="A357" s="307" t="s">
        <v>211</v>
      </c>
      <c r="B357" s="522" t="s">
        <v>5907</v>
      </c>
      <c r="C357" s="523">
        <v>104663.75</v>
      </c>
      <c r="N357" s="416"/>
    </row>
    <row r="358" spans="1:14" ht="15.75" customHeight="1">
      <c r="A358" s="307" t="s">
        <v>5908</v>
      </c>
      <c r="B358" s="522" t="s">
        <v>5909</v>
      </c>
      <c r="C358" s="523">
        <v>103694.1</v>
      </c>
      <c r="N358" s="416"/>
    </row>
    <row r="359" spans="1:14" ht="15.75" customHeight="1">
      <c r="A359" s="307" t="s">
        <v>1066</v>
      </c>
      <c r="B359" s="522" t="s">
        <v>5884</v>
      </c>
      <c r="C359" s="523">
        <v>103526.98</v>
      </c>
      <c r="N359" s="416"/>
    </row>
    <row r="360" spans="1:14" ht="15.75" customHeight="1">
      <c r="A360" s="307" t="s">
        <v>1235</v>
      </c>
      <c r="B360" s="522" t="s">
        <v>5789</v>
      </c>
      <c r="C360" s="523">
        <v>102694.03</v>
      </c>
      <c r="N360" s="416"/>
    </row>
    <row r="361" spans="1:14" ht="15.75" customHeight="1">
      <c r="A361" s="307" t="s">
        <v>478</v>
      </c>
      <c r="B361" s="522" t="s">
        <v>5910</v>
      </c>
      <c r="C361" s="523">
        <v>102470.32</v>
      </c>
      <c r="N361" s="416"/>
    </row>
    <row r="362" spans="1:14" ht="15.75" customHeight="1">
      <c r="A362" s="307" t="s">
        <v>995</v>
      </c>
      <c r="B362" s="522" t="s">
        <v>5679</v>
      </c>
      <c r="C362" s="523">
        <v>101781.98</v>
      </c>
      <c r="N362" s="416"/>
    </row>
    <row r="363" spans="1:14" ht="15.75" customHeight="1">
      <c r="A363" s="307" t="s">
        <v>785</v>
      </c>
      <c r="B363" s="522" t="s">
        <v>5728</v>
      </c>
      <c r="C363" s="523">
        <v>101182.69</v>
      </c>
      <c r="N363" s="416"/>
    </row>
    <row r="364" spans="1:14" ht="15.75" customHeight="1">
      <c r="A364" s="307" t="s">
        <v>97</v>
      </c>
      <c r="B364" s="522" t="s">
        <v>5911</v>
      </c>
      <c r="C364" s="523">
        <v>101000</v>
      </c>
      <c r="N364" s="416"/>
    </row>
    <row r="365" spans="1:14" ht="15.75" customHeight="1">
      <c r="A365" s="307" t="s">
        <v>2770</v>
      </c>
      <c r="B365" s="522" t="s">
        <v>5912</v>
      </c>
      <c r="C365" s="523">
        <v>100915.51</v>
      </c>
      <c r="N365" s="416"/>
    </row>
    <row r="366" spans="1:14" ht="15.75" customHeight="1">
      <c r="A366" s="307" t="s">
        <v>2959</v>
      </c>
      <c r="B366" s="522" t="s">
        <v>5767</v>
      </c>
      <c r="C366" s="523">
        <v>100845.06</v>
      </c>
      <c r="N366" s="416"/>
    </row>
    <row r="367" spans="1:14" ht="15.75" customHeight="1">
      <c r="A367" s="307" t="s">
        <v>2350</v>
      </c>
      <c r="B367" s="522" t="s">
        <v>5913</v>
      </c>
      <c r="C367" s="523">
        <v>99638.55</v>
      </c>
      <c r="N367" s="416"/>
    </row>
    <row r="368" spans="1:14" ht="15.75" customHeight="1">
      <c r="A368" s="307" t="s">
        <v>1414</v>
      </c>
      <c r="B368" s="522" t="s">
        <v>5715</v>
      </c>
      <c r="C368" s="523">
        <v>98795.3</v>
      </c>
      <c r="N368" s="416"/>
    </row>
    <row r="369" spans="1:14" ht="15.75" customHeight="1">
      <c r="A369" s="307" t="s">
        <v>2890</v>
      </c>
      <c r="B369" s="522" t="s">
        <v>5783</v>
      </c>
      <c r="C369" s="523">
        <v>97137.77</v>
      </c>
      <c r="N369" s="416"/>
    </row>
    <row r="370" spans="1:14" ht="15.75" customHeight="1">
      <c r="A370" s="307" t="s">
        <v>1804</v>
      </c>
      <c r="B370" s="522" t="s">
        <v>5817</v>
      </c>
      <c r="C370" s="523">
        <v>96928.02</v>
      </c>
      <c r="N370" s="416"/>
    </row>
    <row r="371" spans="1:14" ht="15.75" customHeight="1">
      <c r="A371" s="307" t="s">
        <v>2280</v>
      </c>
      <c r="B371" s="522" t="s">
        <v>5914</v>
      </c>
      <c r="C371" s="523">
        <v>96879.39</v>
      </c>
      <c r="N371" s="416"/>
    </row>
    <row r="372" spans="1:14" ht="15.75" customHeight="1">
      <c r="A372" s="307" t="s">
        <v>1688</v>
      </c>
      <c r="B372" s="522" t="s">
        <v>5685</v>
      </c>
      <c r="C372" s="523">
        <v>96657.13</v>
      </c>
      <c r="N372" s="416"/>
    </row>
    <row r="373" spans="1:14" ht="15.75" customHeight="1">
      <c r="A373" s="307" t="s">
        <v>2434</v>
      </c>
      <c r="B373" s="522" t="s">
        <v>5738</v>
      </c>
      <c r="C373" s="523">
        <v>95970.07</v>
      </c>
      <c r="N373" s="416"/>
    </row>
    <row r="374" spans="1:14" ht="15.75" customHeight="1">
      <c r="A374" s="307" t="s">
        <v>1107</v>
      </c>
      <c r="B374" s="522" t="s">
        <v>5915</v>
      </c>
      <c r="C374" s="523">
        <v>93605.33</v>
      </c>
      <c r="N374" s="416"/>
    </row>
    <row r="375" spans="1:14" ht="15.75" customHeight="1">
      <c r="A375" s="307" t="s">
        <v>2410</v>
      </c>
      <c r="B375" s="522" t="s">
        <v>5916</v>
      </c>
      <c r="C375" s="523">
        <v>91812.23</v>
      </c>
      <c r="N375" s="416"/>
    </row>
    <row r="376" spans="1:14" ht="15.75" customHeight="1">
      <c r="A376" s="307" t="s">
        <v>1840</v>
      </c>
      <c r="B376" s="522" t="s">
        <v>5917</v>
      </c>
      <c r="C376" s="523">
        <v>89818.72</v>
      </c>
      <c r="N376" s="416"/>
    </row>
    <row r="377" spans="1:14" ht="15.75" customHeight="1">
      <c r="A377" s="307" t="s">
        <v>1614</v>
      </c>
      <c r="B377" s="522" t="s">
        <v>5918</v>
      </c>
      <c r="C377" s="523">
        <v>86370.77</v>
      </c>
      <c r="N377" s="416"/>
    </row>
    <row r="378" spans="1:14" ht="15.75" customHeight="1">
      <c r="A378" s="307" t="s">
        <v>1264</v>
      </c>
      <c r="B378" s="522" t="s">
        <v>5919</v>
      </c>
      <c r="C378" s="523">
        <v>82490.679999999993</v>
      </c>
      <c r="N378" s="416"/>
    </row>
    <row r="379" spans="1:14" ht="15.75" customHeight="1">
      <c r="A379" s="307" t="s">
        <v>886</v>
      </c>
      <c r="B379" s="522" t="s">
        <v>5920</v>
      </c>
      <c r="C379" s="523">
        <v>78344.25</v>
      </c>
      <c r="N379" s="416"/>
    </row>
    <row r="380" spans="1:14" ht="15.75" customHeight="1">
      <c r="A380" s="307" t="s">
        <v>1730</v>
      </c>
      <c r="B380" s="522" t="s">
        <v>5921</v>
      </c>
      <c r="C380" s="523">
        <v>77965.460000000006</v>
      </c>
      <c r="N380" s="416"/>
    </row>
    <row r="381" spans="1:14" ht="15.75" customHeight="1">
      <c r="A381" s="307" t="s">
        <v>1043</v>
      </c>
      <c r="B381" s="522" t="s">
        <v>5881</v>
      </c>
      <c r="C381" s="523">
        <v>75997.16</v>
      </c>
      <c r="N381" s="416"/>
    </row>
    <row r="382" spans="1:14" ht="15.75" customHeight="1">
      <c r="A382" s="307" t="s">
        <v>1556</v>
      </c>
      <c r="B382" s="522" t="s">
        <v>5922</v>
      </c>
      <c r="C382" s="523">
        <v>73959.360000000001</v>
      </c>
      <c r="N382" s="416"/>
    </row>
    <row r="383" spans="1:14" ht="15.75" customHeight="1">
      <c r="A383" s="307" t="s">
        <v>2623</v>
      </c>
      <c r="B383" s="522" t="s">
        <v>5923</v>
      </c>
      <c r="C383" s="523">
        <v>72573.850000000006</v>
      </c>
      <c r="N383" s="416"/>
    </row>
    <row r="384" spans="1:14" ht="15.75" customHeight="1">
      <c r="A384" s="307" t="s">
        <v>2962</v>
      </c>
      <c r="B384" s="522" t="s">
        <v>5767</v>
      </c>
      <c r="C384" s="523">
        <v>72238.399999999994</v>
      </c>
      <c r="N384" s="416"/>
    </row>
    <row r="385" spans="1:14" ht="15.75" customHeight="1">
      <c r="A385" s="307" t="s">
        <v>2034</v>
      </c>
      <c r="B385" s="522" t="s">
        <v>5924</v>
      </c>
      <c r="C385" s="523">
        <v>71313.2</v>
      </c>
      <c r="N385" s="416"/>
    </row>
    <row r="386" spans="1:14" ht="15.75" customHeight="1">
      <c r="A386" s="307" t="s">
        <v>1324</v>
      </c>
      <c r="B386" s="522" t="s">
        <v>5749</v>
      </c>
      <c r="C386" s="523">
        <v>68456.350000000006</v>
      </c>
      <c r="N386" s="416"/>
    </row>
    <row r="387" spans="1:14" ht="15.75" customHeight="1">
      <c r="A387" s="307" t="s">
        <v>581</v>
      </c>
      <c r="B387" s="522" t="s">
        <v>3914</v>
      </c>
      <c r="C387" s="523">
        <v>66734.490000000005</v>
      </c>
      <c r="N387" s="416"/>
    </row>
    <row r="388" spans="1:14" ht="15.75" customHeight="1">
      <c r="A388" s="307" t="s">
        <v>2020</v>
      </c>
      <c r="B388" s="522" t="s">
        <v>5925</v>
      </c>
      <c r="C388" s="523">
        <v>65784.67</v>
      </c>
      <c r="N388" s="416"/>
    </row>
    <row r="389" spans="1:14" ht="15.75" customHeight="1">
      <c r="A389" s="307" t="s">
        <v>691</v>
      </c>
      <c r="B389" s="522" t="s">
        <v>5926</v>
      </c>
      <c r="C389" s="523">
        <v>64961.47</v>
      </c>
      <c r="N389" s="416"/>
    </row>
    <row r="390" spans="1:14" ht="15.75" customHeight="1">
      <c r="A390" s="307" t="s">
        <v>1190</v>
      </c>
      <c r="B390" s="522" t="s">
        <v>5927</v>
      </c>
      <c r="C390" s="523">
        <v>64656.68</v>
      </c>
      <c r="N390" s="416"/>
    </row>
    <row r="391" spans="1:14" ht="15.75" customHeight="1">
      <c r="A391" s="307" t="s">
        <v>2196</v>
      </c>
      <c r="B391" s="522" t="s">
        <v>5681</v>
      </c>
      <c r="C391" s="523">
        <v>62621.01</v>
      </c>
      <c r="N391" s="416"/>
    </row>
    <row r="392" spans="1:14" ht="15.75" customHeight="1">
      <c r="A392" s="307" t="s">
        <v>2314</v>
      </c>
      <c r="B392" s="522" t="s">
        <v>5928</v>
      </c>
      <c r="C392" s="523">
        <v>61843.199999999997</v>
      </c>
      <c r="N392" s="416"/>
    </row>
    <row r="393" spans="1:14" ht="15.75" customHeight="1">
      <c r="A393" s="307" t="s">
        <v>711</v>
      </c>
      <c r="B393" s="522" t="s">
        <v>5929</v>
      </c>
      <c r="C393" s="523">
        <v>61289.7</v>
      </c>
      <c r="N393" s="416"/>
    </row>
    <row r="394" spans="1:14" ht="15.75" customHeight="1">
      <c r="A394" s="307" t="s">
        <v>1365</v>
      </c>
      <c r="B394" s="522" t="s">
        <v>5930</v>
      </c>
      <c r="C394" s="523">
        <v>60920.04</v>
      </c>
      <c r="N394" s="416"/>
    </row>
    <row r="395" spans="1:14" ht="15.75" customHeight="1">
      <c r="A395" s="307" t="s">
        <v>1861</v>
      </c>
      <c r="B395" s="522" t="s">
        <v>5931</v>
      </c>
      <c r="C395" s="523">
        <v>60825.4</v>
      </c>
      <c r="N395" s="416"/>
    </row>
    <row r="396" spans="1:14" ht="15.75" customHeight="1">
      <c r="A396" s="307" t="s">
        <v>459</v>
      </c>
      <c r="B396" s="522" t="s">
        <v>5932</v>
      </c>
      <c r="C396" s="523">
        <v>60599.88</v>
      </c>
      <c r="N396" s="416"/>
    </row>
    <row r="397" spans="1:14" ht="15.75" customHeight="1">
      <c r="A397" s="307" t="s">
        <v>2906</v>
      </c>
      <c r="B397" s="522" t="s">
        <v>5933</v>
      </c>
      <c r="C397" s="523">
        <v>60575.57</v>
      </c>
      <c r="N397" s="416"/>
    </row>
    <row r="398" spans="1:14" ht="15.75" customHeight="1">
      <c r="A398" s="307" t="s">
        <v>2794</v>
      </c>
      <c r="B398" s="522" t="s">
        <v>5934</v>
      </c>
      <c r="C398" s="523">
        <v>59587.55</v>
      </c>
      <c r="N398" s="416"/>
    </row>
    <row r="399" spans="1:14" ht="15.75" customHeight="1">
      <c r="A399" s="307" t="s">
        <v>515</v>
      </c>
      <c r="B399" s="522" t="s">
        <v>5935</v>
      </c>
      <c r="C399" s="523">
        <v>58859.78</v>
      </c>
      <c r="N399" s="416"/>
    </row>
    <row r="400" spans="1:14" ht="15.75" customHeight="1">
      <c r="A400" s="307" t="s">
        <v>412</v>
      </c>
      <c r="B400" s="522" t="s">
        <v>5696</v>
      </c>
      <c r="C400" s="523">
        <v>57486.96</v>
      </c>
      <c r="N400" s="416"/>
    </row>
    <row r="401" spans="1:14" ht="15.75" customHeight="1">
      <c r="A401" s="307" t="s">
        <v>2872</v>
      </c>
      <c r="B401" s="522" t="s">
        <v>5936</v>
      </c>
      <c r="C401" s="523">
        <v>57016.79</v>
      </c>
      <c r="N401" s="416"/>
    </row>
    <row r="402" spans="1:14" ht="15.75" customHeight="1">
      <c r="A402" s="307" t="s">
        <v>2746</v>
      </c>
      <c r="B402" s="522" t="s">
        <v>5937</v>
      </c>
      <c r="C402" s="523">
        <v>56873.8</v>
      </c>
      <c r="N402" s="416"/>
    </row>
    <row r="403" spans="1:14" ht="15.75" customHeight="1">
      <c r="A403" s="307" t="s">
        <v>1569</v>
      </c>
      <c r="B403" s="522" t="s">
        <v>5780</v>
      </c>
      <c r="C403" s="523">
        <v>56133.74</v>
      </c>
      <c r="N403" s="416"/>
    </row>
    <row r="404" spans="1:14" ht="15.75" customHeight="1">
      <c r="A404" s="307" t="s">
        <v>1054</v>
      </c>
      <c r="B404" s="522" t="s">
        <v>5938</v>
      </c>
      <c r="C404" s="523">
        <v>54849.46</v>
      </c>
      <c r="N404" s="416"/>
    </row>
    <row r="405" spans="1:14" ht="15.75" customHeight="1">
      <c r="A405" s="307" t="s">
        <v>739</v>
      </c>
      <c r="B405" s="522" t="s">
        <v>5939</v>
      </c>
      <c r="C405" s="523">
        <v>53648.58</v>
      </c>
      <c r="N405" s="416"/>
    </row>
    <row r="406" spans="1:14" ht="15.75" customHeight="1">
      <c r="A406" s="307" t="s">
        <v>2374</v>
      </c>
      <c r="B406" s="522" t="s">
        <v>5940</v>
      </c>
      <c r="C406" s="523">
        <v>53463.57</v>
      </c>
      <c r="N406" s="416"/>
    </row>
    <row r="407" spans="1:14" ht="15.75" customHeight="1">
      <c r="A407" s="307" t="s">
        <v>2394</v>
      </c>
      <c r="B407" s="522" t="s">
        <v>5941</v>
      </c>
      <c r="C407" s="523">
        <v>52001.74</v>
      </c>
      <c r="N407" s="416"/>
    </row>
    <row r="408" spans="1:14" ht="15.75" customHeight="1">
      <c r="A408" s="307" t="s">
        <v>3011</v>
      </c>
      <c r="B408" s="522" t="s">
        <v>5942</v>
      </c>
      <c r="C408" s="523">
        <v>51867.35</v>
      </c>
      <c r="N408" s="416"/>
    </row>
    <row r="409" spans="1:14" ht="15.75" customHeight="1">
      <c r="A409" s="307" t="s">
        <v>2095</v>
      </c>
      <c r="B409" s="522" t="s">
        <v>5867</v>
      </c>
      <c r="C409" s="523">
        <v>50860.800000000003</v>
      </c>
      <c r="N409" s="416"/>
    </row>
    <row r="410" spans="1:14" ht="15.75" customHeight="1">
      <c r="A410" s="307" t="s">
        <v>658</v>
      </c>
      <c r="B410" s="522" t="s">
        <v>5689</v>
      </c>
      <c r="C410" s="523">
        <v>50319.18</v>
      </c>
      <c r="N410" s="416"/>
    </row>
    <row r="411" spans="1:14" ht="15.75" customHeight="1">
      <c r="A411" s="307" t="s">
        <v>5943</v>
      </c>
      <c r="B411" s="522" t="s">
        <v>5723</v>
      </c>
      <c r="C411" s="523">
        <v>50245.39</v>
      </c>
      <c r="N411" s="416"/>
    </row>
    <row r="412" spans="1:14" ht="15.75" customHeight="1">
      <c r="A412" s="307" t="s">
        <v>2718</v>
      </c>
      <c r="B412" s="522" t="s">
        <v>5748</v>
      </c>
      <c r="C412" s="523">
        <v>50187.06</v>
      </c>
      <c r="N412" s="416"/>
    </row>
    <row r="413" spans="1:14" ht="15.75" customHeight="1">
      <c r="A413" s="307" t="s">
        <v>2563</v>
      </c>
      <c r="B413" s="522" t="s">
        <v>3165</v>
      </c>
      <c r="C413" s="523">
        <v>49918.74</v>
      </c>
      <c r="N413" s="416"/>
    </row>
    <row r="414" spans="1:14" ht="15.75" customHeight="1">
      <c r="A414" s="307" t="s">
        <v>5944</v>
      </c>
      <c r="B414" s="522" t="s">
        <v>5945</v>
      </c>
      <c r="C414" s="523">
        <v>49364.29</v>
      </c>
      <c r="N414" s="416"/>
    </row>
    <row r="415" spans="1:14" ht="15.75" customHeight="1">
      <c r="A415" s="307" t="s">
        <v>419</v>
      </c>
      <c r="B415" s="522" t="s">
        <v>5754</v>
      </c>
      <c r="C415" s="523">
        <v>47330.02</v>
      </c>
      <c r="N415" s="416"/>
    </row>
    <row r="416" spans="1:14" ht="15.75" customHeight="1">
      <c r="A416" s="307" t="s">
        <v>330</v>
      </c>
      <c r="B416" s="522" t="s">
        <v>5707</v>
      </c>
      <c r="C416" s="523">
        <v>46503.07</v>
      </c>
      <c r="N416" s="416"/>
    </row>
    <row r="417" spans="1:14" ht="15.75" customHeight="1">
      <c r="A417" s="307" t="s">
        <v>1723</v>
      </c>
      <c r="B417" s="522" t="s">
        <v>5946</v>
      </c>
      <c r="C417" s="523">
        <v>46404.91</v>
      </c>
      <c r="N417" s="416"/>
    </row>
    <row r="418" spans="1:14" ht="15.75" customHeight="1">
      <c r="A418" s="307" t="s">
        <v>1327</v>
      </c>
      <c r="B418" s="522" t="s">
        <v>5947</v>
      </c>
      <c r="C418" s="523">
        <v>45996.4</v>
      </c>
      <c r="N418" s="416"/>
    </row>
    <row r="419" spans="1:14" ht="15.75" customHeight="1">
      <c r="A419" s="307" t="s">
        <v>790</v>
      </c>
      <c r="B419" s="522" t="s">
        <v>5728</v>
      </c>
      <c r="C419" s="523">
        <v>45898.38</v>
      </c>
      <c r="N419" s="416"/>
    </row>
    <row r="420" spans="1:14" ht="15.75" customHeight="1">
      <c r="A420" s="307" t="s">
        <v>5948</v>
      </c>
      <c r="B420" s="522" t="s">
        <v>5881</v>
      </c>
      <c r="C420" s="523">
        <v>43954.080000000002</v>
      </c>
      <c r="N420" s="416"/>
    </row>
    <row r="421" spans="1:14" ht="15.75" customHeight="1">
      <c r="A421" s="307" t="s">
        <v>2254</v>
      </c>
      <c r="B421" s="522" t="s">
        <v>5762</v>
      </c>
      <c r="C421" s="523">
        <v>43738.9</v>
      </c>
      <c r="N421" s="416"/>
    </row>
    <row r="422" spans="1:14" ht="15.75" customHeight="1">
      <c r="A422" s="307" t="s">
        <v>167</v>
      </c>
      <c r="B422" s="522" t="s">
        <v>5879</v>
      </c>
      <c r="C422" s="523">
        <v>43419.93</v>
      </c>
      <c r="N422" s="416"/>
    </row>
    <row r="423" spans="1:14" ht="15.75" customHeight="1">
      <c r="A423" s="307" t="s">
        <v>433</v>
      </c>
      <c r="B423" s="522" t="s">
        <v>5949</v>
      </c>
      <c r="C423" s="523">
        <v>41392.75</v>
      </c>
      <c r="N423" s="416"/>
    </row>
    <row r="424" spans="1:14" ht="15.75" customHeight="1">
      <c r="A424" s="307" t="s">
        <v>1794</v>
      </c>
      <c r="B424" s="522" t="s">
        <v>5693</v>
      </c>
      <c r="C424" s="523">
        <v>41170.769999999997</v>
      </c>
      <c r="N424" s="416"/>
    </row>
    <row r="425" spans="1:14" ht="15.75" customHeight="1">
      <c r="A425" s="307" t="s">
        <v>2707</v>
      </c>
      <c r="B425" s="522" t="s">
        <v>5748</v>
      </c>
      <c r="C425" s="523">
        <v>40925.56</v>
      </c>
      <c r="N425" s="416"/>
    </row>
    <row r="426" spans="1:14" ht="15.75" customHeight="1">
      <c r="A426" s="307" t="s">
        <v>2496</v>
      </c>
      <c r="B426" s="522" t="s">
        <v>5723</v>
      </c>
      <c r="C426" s="523">
        <v>37144.080000000002</v>
      </c>
      <c r="N426" s="416"/>
    </row>
    <row r="427" spans="1:14" ht="15.75" customHeight="1">
      <c r="A427" s="307" t="s">
        <v>1950</v>
      </c>
      <c r="B427" s="522" t="s">
        <v>5798</v>
      </c>
      <c r="C427" s="523">
        <v>36203.32</v>
      </c>
      <c r="N427" s="416"/>
    </row>
    <row r="428" spans="1:14" ht="15.75" customHeight="1">
      <c r="A428" s="307" t="s">
        <v>878</v>
      </c>
      <c r="B428" s="522" t="s">
        <v>5678</v>
      </c>
      <c r="C428" s="523">
        <v>35726.410000000003</v>
      </c>
      <c r="N428" s="416"/>
    </row>
    <row r="429" spans="1:14" ht="15.75" customHeight="1">
      <c r="A429" s="307" t="s">
        <v>2788</v>
      </c>
      <c r="B429" s="522" t="s">
        <v>5950</v>
      </c>
      <c r="C429" s="523">
        <v>35499.339999999997</v>
      </c>
      <c r="N429" s="416"/>
    </row>
    <row r="430" spans="1:14" ht="15.75" customHeight="1">
      <c r="A430" s="307" t="s">
        <v>5951</v>
      </c>
      <c r="B430" s="522" t="s">
        <v>5952</v>
      </c>
      <c r="C430" s="523">
        <v>34437.040000000001</v>
      </c>
      <c r="N430" s="416"/>
    </row>
    <row r="431" spans="1:14" ht="15.75" customHeight="1">
      <c r="A431" s="307" t="s">
        <v>450</v>
      </c>
      <c r="B431" s="522" t="s">
        <v>5953</v>
      </c>
      <c r="C431" s="523">
        <v>33483.980000000003</v>
      </c>
      <c r="N431" s="416"/>
    </row>
    <row r="432" spans="1:14" ht="15.75" customHeight="1">
      <c r="A432" s="307" t="s">
        <v>2198</v>
      </c>
      <c r="B432" s="522" t="s">
        <v>5954</v>
      </c>
      <c r="C432" s="523">
        <v>32916.76</v>
      </c>
      <c r="N432" s="416"/>
    </row>
    <row r="433" spans="1:14" ht="15.75" customHeight="1">
      <c r="A433" s="307" t="s">
        <v>5955</v>
      </c>
      <c r="B433" s="522" t="s">
        <v>5956</v>
      </c>
      <c r="C433" s="523">
        <v>31616.82</v>
      </c>
      <c r="N433" s="416"/>
    </row>
    <row r="434" spans="1:14" ht="15.75" customHeight="1">
      <c r="A434" s="307" t="s">
        <v>2219</v>
      </c>
      <c r="B434" s="522" t="s">
        <v>5883</v>
      </c>
      <c r="C434" s="523">
        <v>31347.16</v>
      </c>
      <c r="N434" s="416"/>
    </row>
    <row r="435" spans="1:14" ht="15.75" customHeight="1">
      <c r="A435" s="307" t="s">
        <v>307</v>
      </c>
      <c r="B435" s="522" t="s">
        <v>5957</v>
      </c>
      <c r="C435" s="523">
        <v>30746.28</v>
      </c>
      <c r="N435" s="416"/>
    </row>
    <row r="436" spans="1:14" ht="15.75" customHeight="1">
      <c r="A436" s="307" t="s">
        <v>294</v>
      </c>
      <c r="B436" s="522" t="s">
        <v>5958</v>
      </c>
      <c r="C436" s="523">
        <v>30478.97</v>
      </c>
      <c r="N436" s="416"/>
    </row>
    <row r="437" spans="1:14" ht="15.75" customHeight="1">
      <c r="A437" s="307" t="s">
        <v>3058</v>
      </c>
      <c r="B437" s="522" t="s">
        <v>5959</v>
      </c>
      <c r="C437" s="523">
        <v>30260.44</v>
      </c>
      <c r="N437" s="416"/>
    </row>
    <row r="438" spans="1:14" ht="15.75" customHeight="1">
      <c r="A438" s="307" t="s">
        <v>1492</v>
      </c>
      <c r="B438" s="522" t="s">
        <v>5960</v>
      </c>
      <c r="C438" s="523">
        <v>28851.37</v>
      </c>
      <c r="N438" s="416"/>
    </row>
    <row r="439" spans="1:14" ht="15.75" customHeight="1">
      <c r="A439" s="307" t="s">
        <v>2250</v>
      </c>
      <c r="B439" s="522" t="s">
        <v>5762</v>
      </c>
      <c r="C439" s="523">
        <v>27575.45</v>
      </c>
      <c r="N439" s="416"/>
    </row>
    <row r="440" spans="1:14" ht="15.75" customHeight="1">
      <c r="A440" s="307" t="s">
        <v>1516</v>
      </c>
      <c r="B440" s="522" t="s">
        <v>5961</v>
      </c>
      <c r="C440" s="523">
        <v>26103.85</v>
      </c>
      <c r="N440" s="416"/>
    </row>
    <row r="441" spans="1:14" ht="15.75" customHeight="1">
      <c r="A441" s="307" t="s">
        <v>1597</v>
      </c>
      <c r="B441" s="522" t="s">
        <v>5962</v>
      </c>
      <c r="C441" s="523">
        <v>25149.62</v>
      </c>
      <c r="N441" s="416"/>
    </row>
    <row r="442" spans="1:14" ht="15.75" customHeight="1">
      <c r="A442" s="307" t="s">
        <v>5963</v>
      </c>
      <c r="B442" s="522" t="s">
        <v>5780</v>
      </c>
      <c r="C442" s="523">
        <v>24831.54</v>
      </c>
      <c r="N442" s="416"/>
    </row>
    <row r="443" spans="1:14" ht="15.75" customHeight="1">
      <c r="A443" s="307" t="s">
        <v>5964</v>
      </c>
      <c r="B443" s="522" t="s">
        <v>5845</v>
      </c>
      <c r="C443" s="523">
        <v>23221.06</v>
      </c>
      <c r="N443" s="416"/>
    </row>
    <row r="444" spans="1:14" ht="15.75" customHeight="1">
      <c r="A444" s="307" t="s">
        <v>562</v>
      </c>
      <c r="B444" s="522" t="s">
        <v>5965</v>
      </c>
      <c r="C444" s="523">
        <v>22590.42</v>
      </c>
      <c r="N444" s="416"/>
    </row>
    <row r="445" spans="1:14" ht="15.75" customHeight="1">
      <c r="A445" s="307" t="s">
        <v>912</v>
      </c>
      <c r="B445" s="522" t="s">
        <v>5722</v>
      </c>
      <c r="C445" s="523">
        <v>19106.189999999999</v>
      </c>
      <c r="N445" s="416"/>
    </row>
    <row r="446" spans="1:14" ht="15.75" customHeight="1">
      <c r="A446" s="307" t="s">
        <v>572</v>
      </c>
      <c r="B446" s="522" t="s">
        <v>18</v>
      </c>
      <c r="C446" s="523">
        <v>18494.509999999998</v>
      </c>
      <c r="N446" s="416"/>
    </row>
    <row r="447" spans="1:14" ht="15.75" customHeight="1">
      <c r="A447" s="307" t="s">
        <v>1245</v>
      </c>
      <c r="B447" s="522" t="s">
        <v>5789</v>
      </c>
      <c r="C447" s="523">
        <v>17523.38</v>
      </c>
      <c r="N447" s="416"/>
    </row>
    <row r="448" spans="1:14" ht="15.75" customHeight="1">
      <c r="A448" s="307" t="s">
        <v>2837</v>
      </c>
      <c r="B448" s="522" t="s">
        <v>5966</v>
      </c>
      <c r="C448" s="523">
        <v>16677.93</v>
      </c>
      <c r="N448" s="416"/>
    </row>
    <row r="449" spans="1:14" ht="15.75" customHeight="1">
      <c r="A449" s="307" t="s">
        <v>584</v>
      </c>
      <c r="B449" s="522" t="s">
        <v>3914</v>
      </c>
      <c r="C449" s="523">
        <v>14500.43</v>
      </c>
      <c r="N449" s="416"/>
    </row>
    <row r="450" spans="1:14" ht="15.75" customHeight="1">
      <c r="A450" s="307" t="s">
        <v>530</v>
      </c>
      <c r="B450" s="522" t="s">
        <v>5832</v>
      </c>
      <c r="C450" s="523">
        <v>12948.88</v>
      </c>
      <c r="N450" s="416"/>
    </row>
    <row r="451" spans="1:14" ht="15.75" customHeight="1">
      <c r="A451" s="307" t="s">
        <v>2854</v>
      </c>
      <c r="B451" s="522" t="s">
        <v>5806</v>
      </c>
      <c r="C451" s="523">
        <v>12063.66</v>
      </c>
      <c r="N451" s="416"/>
    </row>
    <row r="452" spans="1:14" ht="15.75" customHeight="1">
      <c r="A452" s="307" t="s">
        <v>1851</v>
      </c>
      <c r="B452" s="522" t="s">
        <v>5911</v>
      </c>
      <c r="C452" s="523">
        <v>11809.19</v>
      </c>
      <c r="N452" s="416"/>
    </row>
    <row r="453" spans="1:14" ht="15.75" customHeight="1">
      <c r="A453" s="307" t="s">
        <v>2227</v>
      </c>
      <c r="B453" s="522" t="s">
        <v>5852</v>
      </c>
      <c r="C453" s="523">
        <v>10591.46</v>
      </c>
      <c r="N453" s="416"/>
    </row>
    <row r="454" spans="1:14" ht="15.75" customHeight="1">
      <c r="A454" s="307" t="s">
        <v>1998</v>
      </c>
      <c r="B454" s="522" t="s">
        <v>5751</v>
      </c>
      <c r="C454" s="523">
        <v>10477.530000000001</v>
      </c>
      <c r="N454" s="416"/>
    </row>
    <row r="455" spans="1:14" ht="15.75" customHeight="1">
      <c r="A455" s="307" t="s">
        <v>5967</v>
      </c>
      <c r="B455" s="522" t="s">
        <v>5968</v>
      </c>
      <c r="C455" s="523">
        <v>9051.0400000000009</v>
      </c>
      <c r="N455" s="416"/>
    </row>
    <row r="456" spans="1:14" ht="15.75" customHeight="1">
      <c r="A456" s="307" t="s">
        <v>1732</v>
      </c>
      <c r="B456" s="522" t="s">
        <v>5921</v>
      </c>
      <c r="C456" s="523">
        <v>8000</v>
      </c>
      <c r="N456" s="416"/>
    </row>
    <row r="457" spans="1:14" ht="15.75" customHeight="1">
      <c r="A457" s="307" t="s">
        <v>537</v>
      </c>
      <c r="B457" s="522" t="s">
        <v>5832</v>
      </c>
      <c r="C457" s="523">
        <v>7755.59</v>
      </c>
      <c r="N457" s="416"/>
    </row>
    <row r="458" spans="1:14" ht="15.75" customHeight="1">
      <c r="A458" s="307" t="s">
        <v>593</v>
      </c>
      <c r="B458" s="522" t="s">
        <v>3829</v>
      </c>
      <c r="C458" s="523">
        <v>7594.19</v>
      </c>
      <c r="N458" s="416"/>
    </row>
    <row r="459" spans="1:14" ht="15.75" customHeight="1">
      <c r="A459" s="307" t="s">
        <v>2900</v>
      </c>
      <c r="B459" s="522" t="s">
        <v>5969</v>
      </c>
      <c r="C459" s="523">
        <v>7325.35</v>
      </c>
      <c r="N459" s="416"/>
    </row>
    <row r="460" spans="1:14" ht="15.75" customHeight="1">
      <c r="A460" s="307" t="s">
        <v>1836</v>
      </c>
      <c r="B460" s="522" t="s">
        <v>5917</v>
      </c>
      <c r="C460" s="523">
        <v>7286.29</v>
      </c>
      <c r="N460" s="416"/>
    </row>
    <row r="461" spans="1:14" ht="15.75" customHeight="1">
      <c r="A461" s="307" t="s">
        <v>188</v>
      </c>
      <c r="B461" s="522" t="s">
        <v>5970</v>
      </c>
      <c r="C461" s="523">
        <v>6833.77</v>
      </c>
      <c r="N461" s="416"/>
    </row>
    <row r="462" spans="1:14" ht="15.75" customHeight="1">
      <c r="A462" s="307" t="s">
        <v>482</v>
      </c>
      <c r="B462" s="522" t="s">
        <v>5971</v>
      </c>
      <c r="C462" s="523">
        <v>6367.49</v>
      </c>
      <c r="N462" s="416"/>
    </row>
    <row r="463" spans="1:14" ht="15.75" customHeight="1">
      <c r="A463" s="307" t="s">
        <v>5972</v>
      </c>
      <c r="B463" s="522" t="s">
        <v>5973</v>
      </c>
      <c r="C463" s="523">
        <v>6141.05</v>
      </c>
      <c r="N463" s="416"/>
    </row>
    <row r="464" spans="1:14" ht="15.75" customHeight="1">
      <c r="A464" s="307" t="s">
        <v>5974</v>
      </c>
      <c r="B464" s="522" t="s">
        <v>5689</v>
      </c>
      <c r="C464" s="523">
        <v>5948.35</v>
      </c>
      <c r="N464" s="416"/>
    </row>
    <row r="465" spans="1:14" ht="15.75" customHeight="1">
      <c r="A465" s="307" t="s">
        <v>869</v>
      </c>
      <c r="B465" s="522" t="s">
        <v>5678</v>
      </c>
      <c r="C465" s="523">
        <v>5781.15</v>
      </c>
      <c r="N465" s="416"/>
    </row>
    <row r="466" spans="1:14" ht="15.75" customHeight="1">
      <c r="A466" s="307" t="s">
        <v>5975</v>
      </c>
      <c r="B466" s="522" t="s">
        <v>5719</v>
      </c>
      <c r="C466" s="523">
        <v>5302.24</v>
      </c>
      <c r="N466" s="416"/>
    </row>
    <row r="467" spans="1:14" ht="15.75" customHeight="1">
      <c r="A467" s="307" t="s">
        <v>2515</v>
      </c>
      <c r="B467" s="522" t="s">
        <v>5723</v>
      </c>
      <c r="C467" s="523">
        <v>5275.43</v>
      </c>
      <c r="N467" s="416"/>
    </row>
    <row r="468" spans="1:14" ht="15.75" customHeight="1">
      <c r="A468" s="307" t="s">
        <v>5976</v>
      </c>
      <c r="B468" s="522" t="s">
        <v>5977</v>
      </c>
      <c r="C468" s="523">
        <v>5255.79</v>
      </c>
      <c r="N468" s="416"/>
    </row>
    <row r="469" spans="1:14" ht="15.75" customHeight="1">
      <c r="A469" s="307" t="s">
        <v>1520</v>
      </c>
      <c r="B469" s="522" t="s">
        <v>5978</v>
      </c>
      <c r="C469" s="523">
        <v>5158.24</v>
      </c>
      <c r="N469" s="416"/>
    </row>
    <row r="470" spans="1:14" ht="15.75" customHeight="1">
      <c r="A470" s="307" t="s">
        <v>396</v>
      </c>
      <c r="B470" s="522" t="s">
        <v>5696</v>
      </c>
      <c r="C470" s="523">
        <v>5135.91</v>
      </c>
      <c r="N470" s="416"/>
    </row>
    <row r="471" spans="1:14" ht="15.75" customHeight="1">
      <c r="A471" s="307" t="s">
        <v>5979</v>
      </c>
      <c r="B471" s="522" t="s">
        <v>5980</v>
      </c>
      <c r="C471" s="523">
        <v>5090.07</v>
      </c>
      <c r="N471" s="416"/>
    </row>
    <row r="472" spans="1:14" ht="15.75" customHeight="1">
      <c r="A472" s="307" t="s">
        <v>1526</v>
      </c>
      <c r="B472" s="522" t="s">
        <v>5981</v>
      </c>
      <c r="C472" s="523">
        <v>5006.7299999999996</v>
      </c>
      <c r="N472" s="416"/>
    </row>
    <row r="473" spans="1:14" ht="15.75" customHeight="1">
      <c r="A473" s="307" t="s">
        <v>2368</v>
      </c>
      <c r="B473" s="522" t="s">
        <v>5982</v>
      </c>
      <c r="C473" s="523">
        <v>4832.16</v>
      </c>
      <c r="N473" s="416"/>
    </row>
    <row r="474" spans="1:14" ht="15.75" customHeight="1">
      <c r="A474" s="307" t="s">
        <v>5983</v>
      </c>
      <c r="B474" s="522" t="s">
        <v>5984</v>
      </c>
      <c r="C474" s="523">
        <v>4565.58</v>
      </c>
      <c r="N474" s="416"/>
    </row>
    <row r="475" spans="1:14" ht="15.75" customHeight="1">
      <c r="A475" s="307" t="s">
        <v>1720</v>
      </c>
      <c r="B475" s="522" t="s">
        <v>5985</v>
      </c>
      <c r="C475" s="523">
        <v>4361.16</v>
      </c>
      <c r="N475" s="416"/>
    </row>
    <row r="476" spans="1:14" ht="15.75" customHeight="1">
      <c r="A476" s="307" t="s">
        <v>923</v>
      </c>
      <c r="B476" s="522" t="s">
        <v>5759</v>
      </c>
      <c r="C476" s="523">
        <v>4224.03</v>
      </c>
      <c r="N476" s="416"/>
    </row>
    <row r="477" spans="1:14" ht="15.75" customHeight="1">
      <c r="A477" s="307" t="s">
        <v>982</v>
      </c>
      <c r="B477" s="522" t="s">
        <v>5986</v>
      </c>
      <c r="C477" s="523">
        <v>3962.27</v>
      </c>
      <c r="N477" s="416"/>
    </row>
    <row r="478" spans="1:14" ht="15.75" customHeight="1">
      <c r="A478" s="307" t="s">
        <v>1980</v>
      </c>
      <c r="B478" s="522" t="s">
        <v>5751</v>
      </c>
      <c r="C478" s="523">
        <v>3871.01</v>
      </c>
      <c r="N478" s="416"/>
    </row>
    <row r="479" spans="1:14" ht="15.75" customHeight="1">
      <c r="A479" s="307" t="s">
        <v>5987</v>
      </c>
      <c r="B479" s="522" t="s">
        <v>5723</v>
      </c>
      <c r="C479" s="523">
        <v>3829.12</v>
      </c>
      <c r="N479" s="416"/>
    </row>
    <row r="480" spans="1:14" ht="15.75" customHeight="1">
      <c r="A480" s="307" t="s">
        <v>499</v>
      </c>
      <c r="B480" s="522" t="s">
        <v>5672</v>
      </c>
      <c r="C480" s="523">
        <v>3057.71</v>
      </c>
      <c r="N480" s="416"/>
    </row>
    <row r="481" spans="1:14" ht="15.75" customHeight="1">
      <c r="A481" s="307" t="s">
        <v>1068</v>
      </c>
      <c r="B481" s="522" t="s">
        <v>5884</v>
      </c>
      <c r="C481" s="523">
        <v>3002.62</v>
      </c>
      <c r="N481" s="416"/>
    </row>
    <row r="482" spans="1:14" ht="15.75" customHeight="1">
      <c r="A482" s="307" t="s">
        <v>976</v>
      </c>
      <c r="B482" s="522" t="s">
        <v>5988</v>
      </c>
      <c r="C482" s="523">
        <v>2648.88</v>
      </c>
      <c r="N482" s="416"/>
    </row>
    <row r="483" spans="1:14" ht="15.75" customHeight="1">
      <c r="A483" s="307" t="s">
        <v>1467</v>
      </c>
      <c r="B483" s="522" t="s">
        <v>5708</v>
      </c>
      <c r="C483" s="523">
        <v>2588.41</v>
      </c>
      <c r="N483" s="416"/>
    </row>
    <row r="484" spans="1:14" ht="15.75" customHeight="1">
      <c r="A484" s="307" t="s">
        <v>2017</v>
      </c>
      <c r="B484" s="522" t="s">
        <v>5989</v>
      </c>
      <c r="C484" s="523">
        <v>2505</v>
      </c>
      <c r="N484" s="416"/>
    </row>
    <row r="485" spans="1:14" ht="15.75" customHeight="1">
      <c r="A485" s="307" t="s">
        <v>609</v>
      </c>
      <c r="B485" s="522" t="s">
        <v>3829</v>
      </c>
      <c r="C485" s="523">
        <v>2494.06</v>
      </c>
      <c r="N485" s="416"/>
    </row>
    <row r="486" spans="1:14" ht="15.75" customHeight="1">
      <c r="A486" s="307" t="s">
        <v>2936</v>
      </c>
      <c r="B486" s="522" t="s">
        <v>5990</v>
      </c>
      <c r="C486" s="523">
        <v>2248.88</v>
      </c>
      <c r="N486" s="416"/>
    </row>
    <row r="487" spans="1:14" ht="15.75" customHeight="1">
      <c r="A487" s="307" t="s">
        <v>2941</v>
      </c>
      <c r="B487" s="522" t="s">
        <v>37</v>
      </c>
      <c r="C487" s="523">
        <v>1940.8</v>
      </c>
      <c r="N487" s="416"/>
    </row>
    <row r="488" spans="1:14" ht="15.75" customHeight="1">
      <c r="A488" s="307" t="s">
        <v>935</v>
      </c>
      <c r="B488" s="522" t="s">
        <v>5991</v>
      </c>
      <c r="C488" s="523">
        <v>1796.1</v>
      </c>
      <c r="N488" s="416"/>
    </row>
    <row r="489" spans="1:14" ht="15.75" customHeight="1">
      <c r="A489" s="307" t="s">
        <v>5992</v>
      </c>
      <c r="B489" s="522" t="s">
        <v>5993</v>
      </c>
      <c r="C489" s="523">
        <v>1570.75</v>
      </c>
      <c r="N489" s="416"/>
    </row>
    <row r="490" spans="1:14" ht="15.75" customHeight="1">
      <c r="A490" s="307" t="s">
        <v>3055</v>
      </c>
      <c r="B490" s="522" t="s">
        <v>5959</v>
      </c>
      <c r="C490" s="523">
        <v>1425.67</v>
      </c>
      <c r="N490" s="416"/>
    </row>
    <row r="491" spans="1:14" ht="15.75" customHeight="1">
      <c r="A491" s="307" t="s">
        <v>5994</v>
      </c>
      <c r="B491" s="522" t="s">
        <v>5995</v>
      </c>
      <c r="C491" s="523">
        <v>1400</v>
      </c>
      <c r="N491" s="416"/>
    </row>
    <row r="492" spans="1:14" ht="15.75" customHeight="1">
      <c r="A492" s="307" t="s">
        <v>1566</v>
      </c>
      <c r="B492" s="522" t="s">
        <v>5780</v>
      </c>
      <c r="C492" s="523">
        <v>1394.25</v>
      </c>
      <c r="N492" s="416"/>
    </row>
    <row r="493" spans="1:14" ht="15.75" customHeight="1">
      <c r="A493" s="307" t="s">
        <v>2620</v>
      </c>
      <c r="B493" s="522" t="s">
        <v>5923</v>
      </c>
      <c r="C493" s="523">
        <v>1392.51</v>
      </c>
      <c r="N493" s="416"/>
    </row>
    <row r="494" spans="1:14" ht="15.75" customHeight="1">
      <c r="A494" s="307" t="s">
        <v>2229</v>
      </c>
      <c r="B494" s="522" t="s">
        <v>5852</v>
      </c>
      <c r="C494" s="523">
        <v>1175.82</v>
      </c>
      <c r="N494" s="416"/>
    </row>
    <row r="495" spans="1:14" ht="15.75" customHeight="1">
      <c r="A495" s="307" t="s">
        <v>859</v>
      </c>
      <c r="B495" s="522" t="s">
        <v>5996</v>
      </c>
      <c r="C495" s="523">
        <v>1165.27</v>
      </c>
      <c r="N495" s="416"/>
    </row>
    <row r="496" spans="1:14" ht="15.75" customHeight="1">
      <c r="A496" s="307" t="s">
        <v>925</v>
      </c>
      <c r="B496" s="522" t="s">
        <v>5759</v>
      </c>
      <c r="C496" s="523">
        <v>1115.22</v>
      </c>
      <c r="N496" s="416"/>
    </row>
    <row r="497" spans="1:14" ht="15.75" customHeight="1">
      <c r="A497" s="307" t="s">
        <v>595</v>
      </c>
      <c r="B497" s="522" t="s">
        <v>3829</v>
      </c>
      <c r="C497" s="523">
        <v>1098.6199999999999</v>
      </c>
      <c r="N497" s="416"/>
    </row>
    <row r="498" spans="1:14" ht="15.75" customHeight="1">
      <c r="A498" s="307" t="s">
        <v>1303</v>
      </c>
      <c r="B498" s="522" t="s">
        <v>5870</v>
      </c>
      <c r="C498" s="523">
        <v>953.9</v>
      </c>
      <c r="N498" s="416"/>
    </row>
    <row r="499" spans="1:14" ht="15.75" customHeight="1">
      <c r="A499" s="307" t="s">
        <v>2728</v>
      </c>
      <c r="B499" s="522" t="s">
        <v>5748</v>
      </c>
      <c r="C499" s="523">
        <v>902.31</v>
      </c>
      <c r="N499" s="416"/>
    </row>
    <row r="500" spans="1:14" ht="15.75" customHeight="1">
      <c r="A500" s="307" t="s">
        <v>2625</v>
      </c>
      <c r="B500" s="522" t="s">
        <v>5923</v>
      </c>
      <c r="C500" s="523">
        <v>808.42</v>
      </c>
      <c r="N500" s="416"/>
    </row>
    <row r="501" spans="1:14" ht="15.75" customHeight="1">
      <c r="A501" s="307" t="s">
        <v>3068</v>
      </c>
      <c r="B501" s="522" t="s">
        <v>5786</v>
      </c>
      <c r="C501" s="523">
        <v>786.63</v>
      </c>
      <c r="N501" s="416"/>
    </row>
    <row r="502" spans="1:14" ht="15.75" customHeight="1">
      <c r="A502" s="307" t="s">
        <v>704</v>
      </c>
      <c r="B502" s="522" t="s">
        <v>5997</v>
      </c>
      <c r="C502" s="523">
        <v>775.56</v>
      </c>
      <c r="N502" s="416"/>
    </row>
    <row r="503" spans="1:14" ht="15.75" customHeight="1">
      <c r="A503" s="307" t="s">
        <v>5998</v>
      </c>
      <c r="B503" s="522" t="s">
        <v>5999</v>
      </c>
      <c r="C503" s="523">
        <v>729.24</v>
      </c>
      <c r="N503" s="416"/>
    </row>
    <row r="504" spans="1:14" ht="15.75" customHeight="1">
      <c r="A504" s="307" t="s">
        <v>6000</v>
      </c>
      <c r="B504" s="522" t="s">
        <v>5961</v>
      </c>
      <c r="C504" s="523">
        <v>717.28</v>
      </c>
      <c r="N504" s="416"/>
    </row>
    <row r="505" spans="1:14" ht="15.75" customHeight="1">
      <c r="A505" s="307" t="s">
        <v>930</v>
      </c>
      <c r="B505" s="522" t="s">
        <v>5759</v>
      </c>
      <c r="C505" s="523">
        <v>500.34</v>
      </c>
      <c r="N505" s="416"/>
    </row>
    <row r="506" spans="1:14" ht="15.75" customHeight="1">
      <c r="A506" s="307" t="s">
        <v>798</v>
      </c>
      <c r="B506" s="522" t="s">
        <v>6001</v>
      </c>
      <c r="C506" s="523">
        <v>475.67</v>
      </c>
      <c r="N506" s="416"/>
    </row>
    <row r="507" spans="1:14" ht="15.75" customHeight="1">
      <c r="A507" s="307" t="s">
        <v>1542</v>
      </c>
      <c r="B507" s="522" t="s">
        <v>6002</v>
      </c>
      <c r="C507" s="523">
        <v>461.34</v>
      </c>
      <c r="N507" s="416"/>
    </row>
    <row r="508" spans="1:14" ht="15.75" customHeight="1">
      <c r="A508" s="307" t="s">
        <v>6003</v>
      </c>
      <c r="B508" s="522" t="s">
        <v>6004</v>
      </c>
      <c r="C508" s="523">
        <v>458.57</v>
      </c>
      <c r="N508" s="416"/>
    </row>
    <row r="509" spans="1:14" ht="15.75" customHeight="1">
      <c r="A509" s="307" t="s">
        <v>2805</v>
      </c>
      <c r="B509" s="522" t="s">
        <v>5827</v>
      </c>
      <c r="C509" s="523">
        <v>432.89</v>
      </c>
      <c r="N509" s="416"/>
    </row>
    <row r="510" spans="1:14" ht="15.75" customHeight="1">
      <c r="A510" s="307" t="s">
        <v>746</v>
      </c>
      <c r="B510" s="522" t="s">
        <v>5939</v>
      </c>
      <c r="C510" s="523">
        <v>430.58</v>
      </c>
      <c r="N510" s="416"/>
    </row>
    <row r="511" spans="1:14" ht="15.75" customHeight="1">
      <c r="A511" s="307" t="s">
        <v>519</v>
      </c>
      <c r="B511" s="522" t="s">
        <v>6005</v>
      </c>
      <c r="C511" s="523">
        <v>317.79000000000002</v>
      </c>
      <c r="N511" s="416"/>
    </row>
    <row r="512" spans="1:14" ht="15.75" customHeight="1">
      <c r="A512" s="307" t="s">
        <v>611</v>
      </c>
      <c r="B512" s="522" t="s">
        <v>3829</v>
      </c>
      <c r="C512" s="523">
        <v>299.86</v>
      </c>
      <c r="N512" s="416"/>
    </row>
    <row r="513" spans="1:14" ht="15.75" customHeight="1">
      <c r="A513" s="307" t="s">
        <v>1609</v>
      </c>
      <c r="B513" s="522" t="s">
        <v>33</v>
      </c>
      <c r="C513" s="523">
        <v>291.74</v>
      </c>
      <c r="N513" s="416"/>
    </row>
    <row r="514" spans="1:14" ht="15.75" customHeight="1">
      <c r="A514" s="307" t="s">
        <v>816</v>
      </c>
      <c r="B514" s="522" t="s">
        <v>5877</v>
      </c>
      <c r="C514" s="523">
        <v>283.55</v>
      </c>
      <c r="N514" s="416"/>
    </row>
    <row r="515" spans="1:14" ht="15.75" customHeight="1">
      <c r="A515" s="307" t="s">
        <v>1955</v>
      </c>
      <c r="B515" s="522" t="s">
        <v>5798</v>
      </c>
      <c r="C515" s="523">
        <v>263.83</v>
      </c>
      <c r="N515" s="416"/>
    </row>
    <row r="516" spans="1:14" ht="15.75" customHeight="1">
      <c r="A516" s="307" t="s">
        <v>1442</v>
      </c>
      <c r="B516" s="522" t="s">
        <v>6006</v>
      </c>
      <c r="C516" s="523">
        <v>253.22</v>
      </c>
      <c r="N516" s="416"/>
    </row>
    <row r="517" spans="1:14" ht="15.75" customHeight="1">
      <c r="A517" s="307" t="s">
        <v>1508</v>
      </c>
      <c r="B517" s="522" t="s">
        <v>5834</v>
      </c>
      <c r="C517" s="523">
        <v>250.18</v>
      </c>
      <c r="N517" s="416"/>
    </row>
    <row r="518" spans="1:14" ht="15.75" customHeight="1">
      <c r="A518" s="307" t="s">
        <v>1260</v>
      </c>
      <c r="B518" s="522" t="s">
        <v>5859</v>
      </c>
      <c r="C518" s="523">
        <v>248.49</v>
      </c>
      <c r="N518" s="416"/>
    </row>
    <row r="519" spans="1:14" ht="15.75" customHeight="1">
      <c r="A519" s="307" t="s">
        <v>1756</v>
      </c>
      <c r="B519" s="522" t="s">
        <v>5858</v>
      </c>
      <c r="C519" s="523">
        <v>231.3</v>
      </c>
      <c r="N519" s="416"/>
    </row>
    <row r="520" spans="1:14" ht="15.75" customHeight="1">
      <c r="A520" s="307" t="s">
        <v>406</v>
      </c>
      <c r="B520" s="522" t="s">
        <v>5696</v>
      </c>
      <c r="C520" s="523">
        <v>229.74</v>
      </c>
      <c r="N520" s="416"/>
    </row>
    <row r="521" spans="1:14" ht="15.75" customHeight="1">
      <c r="A521" s="307" t="s">
        <v>884</v>
      </c>
      <c r="B521" s="522" t="s">
        <v>5678</v>
      </c>
      <c r="C521" s="523">
        <v>223.22</v>
      </c>
      <c r="N521" s="416"/>
    </row>
    <row r="522" spans="1:14" ht="15.75" customHeight="1">
      <c r="A522" s="307" t="s">
        <v>2572</v>
      </c>
      <c r="B522" s="522" t="s">
        <v>3165</v>
      </c>
      <c r="C522" s="523">
        <v>214.05</v>
      </c>
      <c r="N522" s="416"/>
    </row>
    <row r="523" spans="1:14" ht="15.75" customHeight="1">
      <c r="A523" s="307" t="s">
        <v>3094</v>
      </c>
      <c r="B523" s="522" t="s">
        <v>6007</v>
      </c>
      <c r="C523" s="523">
        <v>184.68</v>
      </c>
      <c r="N523" s="416"/>
    </row>
    <row r="524" spans="1:14" ht="15.75" customHeight="1">
      <c r="A524" s="307" t="s">
        <v>6008</v>
      </c>
      <c r="B524" s="522" t="s">
        <v>58</v>
      </c>
      <c r="C524" s="523">
        <v>173.1</v>
      </c>
      <c r="N524" s="416"/>
    </row>
    <row r="525" spans="1:14" ht="15.75" customHeight="1">
      <c r="A525" s="307" t="s">
        <v>2691</v>
      </c>
      <c r="B525" s="522" t="s">
        <v>5692</v>
      </c>
      <c r="C525" s="523">
        <v>161.02000000000001</v>
      </c>
      <c r="N525" s="416"/>
    </row>
    <row r="526" spans="1:14" ht="15.75" customHeight="1">
      <c r="A526" s="307" t="s">
        <v>1383</v>
      </c>
      <c r="B526" s="522" t="s">
        <v>5712</v>
      </c>
      <c r="C526" s="523">
        <v>154.76</v>
      </c>
      <c r="N526" s="416"/>
    </row>
    <row r="527" spans="1:14" ht="15.75" customHeight="1">
      <c r="A527" s="307" t="s">
        <v>2766</v>
      </c>
      <c r="B527" s="522" t="s">
        <v>5775</v>
      </c>
      <c r="C527" s="523">
        <v>151.4</v>
      </c>
      <c r="N527" s="416"/>
    </row>
    <row r="528" spans="1:14" ht="15.75" customHeight="1">
      <c r="A528" s="307" t="s">
        <v>1280</v>
      </c>
      <c r="B528" s="522" t="s">
        <v>6009</v>
      </c>
      <c r="C528" s="523">
        <v>148.62</v>
      </c>
      <c r="N528" s="416"/>
    </row>
    <row r="529" spans="1:14" ht="15.75" customHeight="1">
      <c r="A529" s="307" t="s">
        <v>826</v>
      </c>
      <c r="B529" s="522" t="s">
        <v>6010</v>
      </c>
      <c r="C529" s="523">
        <v>124.93</v>
      </c>
      <c r="N529" s="416"/>
    </row>
    <row r="530" spans="1:14" ht="15.75" customHeight="1">
      <c r="A530" s="307" t="s">
        <v>732</v>
      </c>
      <c r="B530" s="522" t="s">
        <v>5896</v>
      </c>
      <c r="C530" s="523">
        <v>112.85</v>
      </c>
      <c r="N530" s="416"/>
    </row>
    <row r="531" spans="1:14" ht="15.75" customHeight="1">
      <c r="A531" s="307" t="s">
        <v>1821</v>
      </c>
      <c r="B531" s="522" t="s">
        <v>5917</v>
      </c>
      <c r="C531" s="523">
        <v>106.84</v>
      </c>
      <c r="N531" s="416"/>
    </row>
    <row r="532" spans="1:14" ht="15.75" customHeight="1">
      <c r="A532" s="307" t="s">
        <v>6011</v>
      </c>
      <c r="B532" s="522" t="s">
        <v>4531</v>
      </c>
      <c r="C532" s="523">
        <v>98.98</v>
      </c>
      <c r="N532" s="416"/>
    </row>
    <row r="533" spans="1:14" ht="15.75" customHeight="1">
      <c r="A533" s="307" t="s">
        <v>2236</v>
      </c>
      <c r="B533" s="522" t="s">
        <v>6012</v>
      </c>
      <c r="C533" s="523">
        <v>94.24</v>
      </c>
      <c r="N533" s="416"/>
    </row>
    <row r="534" spans="1:14" ht="15.75" customHeight="1">
      <c r="A534" s="307" t="s">
        <v>2493</v>
      </c>
      <c r="B534" s="522" t="s">
        <v>5723</v>
      </c>
      <c r="C534" s="523">
        <v>86.78</v>
      </c>
      <c r="N534" s="416"/>
    </row>
    <row r="535" spans="1:14" ht="15.75" customHeight="1">
      <c r="A535" s="307" t="s">
        <v>1562</v>
      </c>
      <c r="B535" s="522" t="s">
        <v>5780</v>
      </c>
      <c r="C535" s="523">
        <v>86.38</v>
      </c>
      <c r="N535" s="416"/>
    </row>
    <row r="536" spans="1:14" ht="15.75" customHeight="1">
      <c r="A536" s="307" t="s">
        <v>2576</v>
      </c>
      <c r="B536" s="522" t="s">
        <v>3165</v>
      </c>
      <c r="C536" s="526">
        <v>56.35</v>
      </c>
      <c r="N536" s="416"/>
    </row>
    <row r="537" spans="1:14" ht="15.75" customHeight="1">
      <c r="A537" s="307" t="s">
        <v>2339</v>
      </c>
      <c r="B537" s="522" t="s">
        <v>5871</v>
      </c>
      <c r="C537" s="526">
        <v>55.3</v>
      </c>
      <c r="N537" s="416"/>
    </row>
    <row r="538" spans="1:14" ht="15.75" customHeight="1">
      <c r="A538" s="307" t="s">
        <v>1211</v>
      </c>
      <c r="B538" s="522" t="s">
        <v>5733</v>
      </c>
      <c r="C538" s="526">
        <v>51.44</v>
      </c>
      <c r="N538" s="416"/>
    </row>
    <row r="539" spans="1:14" ht="15.75" customHeight="1">
      <c r="A539" s="307" t="s">
        <v>2672</v>
      </c>
      <c r="B539" s="522" t="s">
        <v>5752</v>
      </c>
      <c r="C539" s="526">
        <v>48.51</v>
      </c>
      <c r="N539" s="416"/>
    </row>
    <row r="540" spans="1:14" ht="15.75" customHeight="1">
      <c r="A540" s="307" t="s">
        <v>2127</v>
      </c>
      <c r="B540" s="522" t="s">
        <v>5796</v>
      </c>
      <c r="C540" s="526">
        <v>45.08</v>
      </c>
      <c r="N540" s="416"/>
    </row>
    <row r="541" spans="1:14" ht="15.75" customHeight="1">
      <c r="A541" s="307" t="s">
        <v>2742</v>
      </c>
      <c r="B541" s="522" t="s">
        <v>6013</v>
      </c>
      <c r="C541" s="526">
        <v>39.909999999999997</v>
      </c>
      <c r="N541" s="416"/>
    </row>
    <row r="542" spans="1:14" ht="15.75" customHeight="1">
      <c r="A542" s="307" t="s">
        <v>2044</v>
      </c>
      <c r="B542" s="522" t="s">
        <v>5720</v>
      </c>
      <c r="C542" s="526">
        <v>35.29</v>
      </c>
      <c r="N542" s="416"/>
    </row>
    <row r="543" spans="1:14" ht="15.75" customHeight="1">
      <c r="A543" s="307" t="s">
        <v>1798</v>
      </c>
      <c r="B543" s="522" t="s">
        <v>6014</v>
      </c>
      <c r="C543" s="526">
        <v>30.02</v>
      </c>
      <c r="N543" s="416"/>
    </row>
    <row r="544" spans="1:14" ht="15.75" customHeight="1">
      <c r="A544" s="307" t="s">
        <v>2834</v>
      </c>
      <c r="B544" s="522" t="s">
        <v>5966</v>
      </c>
      <c r="C544" s="526">
        <v>30</v>
      </c>
      <c r="N544" s="416"/>
    </row>
    <row r="545" spans="1:14" ht="15.75" customHeight="1">
      <c r="A545" s="307" t="s">
        <v>436</v>
      </c>
      <c r="B545" s="522" t="s">
        <v>5949</v>
      </c>
      <c r="C545" s="526">
        <v>28.73</v>
      </c>
      <c r="N545" s="416"/>
    </row>
    <row r="546" spans="1:14" ht="15.75" customHeight="1">
      <c r="A546" s="307" t="s">
        <v>2534</v>
      </c>
      <c r="B546" s="522" t="s">
        <v>6015</v>
      </c>
      <c r="C546" s="526">
        <v>26</v>
      </c>
      <c r="N546" s="416"/>
    </row>
    <row r="547" spans="1:14" ht="15.75" customHeight="1">
      <c r="A547" s="307" t="s">
        <v>1207</v>
      </c>
      <c r="B547" s="522" t="s">
        <v>5733</v>
      </c>
      <c r="C547" s="526">
        <v>25.3</v>
      </c>
      <c r="N547" s="416"/>
    </row>
    <row r="548" spans="1:14" ht="15.75" customHeight="1">
      <c r="A548" s="307" t="s">
        <v>1358</v>
      </c>
      <c r="B548" s="522" t="s">
        <v>5757</v>
      </c>
      <c r="C548" s="526">
        <v>25.08</v>
      </c>
      <c r="N548" s="416"/>
    </row>
    <row r="549" spans="1:14" ht="15.75" customHeight="1">
      <c r="A549" s="307" t="s">
        <v>2773</v>
      </c>
      <c r="B549" s="522" t="s">
        <v>5912</v>
      </c>
      <c r="C549" s="526">
        <v>24.23</v>
      </c>
      <c r="N549" s="416"/>
    </row>
    <row r="550" spans="1:14" ht="15.75" customHeight="1">
      <c r="A550" s="307" t="s">
        <v>2371</v>
      </c>
      <c r="B550" s="522" t="s">
        <v>6016</v>
      </c>
      <c r="C550" s="526">
        <v>21.52</v>
      </c>
      <c r="N550" s="416"/>
    </row>
    <row r="551" spans="1:14" ht="15.75" customHeight="1">
      <c r="A551" s="307" t="s">
        <v>3091</v>
      </c>
      <c r="B551" s="522" t="s">
        <v>6017</v>
      </c>
      <c r="C551" s="526">
        <v>20.89</v>
      </c>
      <c r="N551" s="416"/>
    </row>
    <row r="552" spans="1:14" ht="15.75" customHeight="1">
      <c r="A552" s="307" t="s">
        <v>2190</v>
      </c>
      <c r="B552" s="522" t="s">
        <v>5681</v>
      </c>
      <c r="C552" s="526">
        <v>20.75</v>
      </c>
      <c r="N552" s="416"/>
    </row>
    <row r="553" spans="1:14" ht="15.75" customHeight="1">
      <c r="A553" s="307" t="s">
        <v>319</v>
      </c>
      <c r="B553" s="522" t="s">
        <v>6018</v>
      </c>
      <c r="C553" s="526">
        <v>18.77</v>
      </c>
      <c r="N553" s="416"/>
    </row>
    <row r="554" spans="1:14" ht="15.75" customHeight="1">
      <c r="A554" s="307" t="s">
        <v>3074</v>
      </c>
      <c r="B554" s="522" t="s">
        <v>6019</v>
      </c>
      <c r="C554" s="526">
        <v>14.67</v>
      </c>
      <c r="N554" s="416"/>
    </row>
    <row r="555" spans="1:14" ht="15.75" customHeight="1">
      <c r="A555" s="307" t="s">
        <v>2464</v>
      </c>
      <c r="B555" s="522" t="s">
        <v>5795</v>
      </c>
      <c r="C555" s="526">
        <v>10.42</v>
      </c>
      <c r="N555" s="416"/>
    </row>
    <row r="556" spans="1:14" ht="15.75" customHeight="1">
      <c r="A556" s="307" t="s">
        <v>755</v>
      </c>
      <c r="B556" s="522" t="s">
        <v>6020</v>
      </c>
      <c r="C556" s="526">
        <v>10.3</v>
      </c>
      <c r="N556" s="416"/>
    </row>
    <row r="557" spans="1:14" ht="15.75" customHeight="1">
      <c r="A557" s="307" t="s">
        <v>1268</v>
      </c>
      <c r="B557" s="522" t="s">
        <v>6021</v>
      </c>
      <c r="C557" s="526">
        <v>9.82</v>
      </c>
      <c r="N557" s="416"/>
    </row>
    <row r="558" spans="1:14" ht="15.75" customHeight="1">
      <c r="A558" s="307" t="s">
        <v>3048</v>
      </c>
      <c r="B558" s="522" t="s">
        <v>6022</v>
      </c>
      <c r="C558" s="526">
        <v>8.92</v>
      </c>
      <c r="N558" s="416"/>
    </row>
    <row r="559" spans="1:14" ht="15.75" customHeight="1">
      <c r="A559" s="307" t="s">
        <v>1628</v>
      </c>
      <c r="B559" s="522" t="s">
        <v>5684</v>
      </c>
      <c r="C559" s="526">
        <v>8.1999999999999993</v>
      </c>
      <c r="N559" s="416"/>
    </row>
    <row r="560" spans="1:14" ht="15.75" customHeight="1">
      <c r="A560" s="307" t="s">
        <v>2810</v>
      </c>
      <c r="B560" s="522" t="s">
        <v>6023</v>
      </c>
      <c r="C560" s="526">
        <v>6.24</v>
      </c>
      <c r="N560" s="416"/>
    </row>
    <row r="561" spans="1:14" ht="15.75" customHeight="1">
      <c r="A561" s="307" t="s">
        <v>701</v>
      </c>
      <c r="B561" s="522" t="s">
        <v>5997</v>
      </c>
      <c r="C561" s="526">
        <v>6.24</v>
      </c>
      <c r="N561" s="416"/>
    </row>
    <row r="562" spans="1:14" ht="15.75" customHeight="1">
      <c r="A562" s="307" t="s">
        <v>1587</v>
      </c>
      <c r="B562" s="522" t="s">
        <v>5780</v>
      </c>
      <c r="C562" s="526">
        <v>5.55</v>
      </c>
      <c r="N562" s="416"/>
    </row>
    <row r="563" spans="1:14" ht="15.75" customHeight="1">
      <c r="A563" s="307" t="s">
        <v>889</v>
      </c>
      <c r="B563" s="522" t="s">
        <v>6024</v>
      </c>
      <c r="C563" s="526">
        <v>4.66</v>
      </c>
      <c r="N563" s="416"/>
    </row>
    <row r="564" spans="1:14" ht="15.75" customHeight="1">
      <c r="A564" s="307" t="s">
        <v>3067</v>
      </c>
      <c r="B564" s="522" t="s">
        <v>5786</v>
      </c>
      <c r="C564" s="526">
        <v>2.41</v>
      </c>
      <c r="N564" s="416"/>
    </row>
    <row r="565" spans="1:14" ht="15.75" customHeight="1">
      <c r="A565" s="307" t="s">
        <v>1746</v>
      </c>
      <c r="B565" s="522" t="s">
        <v>6025</v>
      </c>
      <c r="C565" s="526">
        <v>1.84</v>
      </c>
      <c r="N565" s="416"/>
    </row>
    <row r="566" spans="1:14" ht="15.75" customHeight="1">
      <c r="A566" s="307" t="s">
        <v>2513</v>
      </c>
      <c r="B566" s="522" t="s">
        <v>5723</v>
      </c>
      <c r="C566" s="526">
        <v>1.72</v>
      </c>
      <c r="N566" s="416"/>
    </row>
    <row r="567" spans="1:14" ht="15.75" customHeight="1">
      <c r="A567" s="307" t="s">
        <v>276</v>
      </c>
      <c r="B567" s="522" t="s">
        <v>58</v>
      </c>
      <c r="C567" s="526">
        <v>1.7</v>
      </c>
      <c r="N567" s="416"/>
    </row>
    <row r="568" spans="1:14" ht="15.75" customHeight="1">
      <c r="A568" s="307" t="s">
        <v>670</v>
      </c>
      <c r="B568" s="522" t="s">
        <v>5689</v>
      </c>
      <c r="C568" s="526">
        <v>1.34</v>
      </c>
      <c r="N568" s="416"/>
    </row>
    <row r="569" spans="1:14" ht="15.75" customHeight="1">
      <c r="A569" s="307" t="s">
        <v>1420</v>
      </c>
      <c r="B569" s="522" t="s">
        <v>5715</v>
      </c>
      <c r="C569" s="526">
        <v>1.17</v>
      </c>
      <c r="N569" s="416"/>
    </row>
    <row r="570" spans="1:14" ht="15.75" customHeight="1">
      <c r="A570" s="307" t="s">
        <v>2721</v>
      </c>
      <c r="B570" s="522" t="s">
        <v>5748</v>
      </c>
      <c r="C570" s="526">
        <v>1.1200000000000001</v>
      </c>
      <c r="N570" s="416"/>
    </row>
    <row r="571" spans="1:14" ht="15.75" customHeight="1">
      <c r="A571" s="307" t="s">
        <v>1390</v>
      </c>
      <c r="B571" s="522" t="s">
        <v>5712</v>
      </c>
      <c r="C571" s="526">
        <v>1.1000000000000001</v>
      </c>
      <c r="N571" s="416"/>
    </row>
    <row r="572" spans="1:14" ht="15.75" customHeight="1">
      <c r="A572" s="307" t="s">
        <v>3031</v>
      </c>
      <c r="B572" s="522" t="s">
        <v>6026</v>
      </c>
      <c r="C572" s="526">
        <v>1</v>
      </c>
      <c r="N572" s="416"/>
    </row>
    <row r="573" spans="1:14" ht="15.75" customHeight="1">
      <c r="A573" s="307" t="s">
        <v>1079</v>
      </c>
      <c r="B573" s="522" t="s">
        <v>6027</v>
      </c>
      <c r="C573" s="526">
        <v>0.96</v>
      </c>
      <c r="N573" s="416"/>
    </row>
    <row r="574" spans="1:14" ht="15.75" customHeight="1">
      <c r="A574" s="307" t="s">
        <v>1638</v>
      </c>
      <c r="B574" s="522" t="s">
        <v>5684</v>
      </c>
      <c r="C574" s="526">
        <v>0.95</v>
      </c>
      <c r="N574" s="416"/>
    </row>
    <row r="575" spans="1:14" ht="15.75" customHeight="1">
      <c r="A575" s="307" t="s">
        <v>348</v>
      </c>
      <c r="B575" s="522" t="s">
        <v>5707</v>
      </c>
      <c r="C575" s="526">
        <v>0.92</v>
      </c>
      <c r="N575" s="416"/>
    </row>
    <row r="576" spans="1:14" ht="15.75" customHeight="1">
      <c r="A576" s="307" t="s">
        <v>1433</v>
      </c>
      <c r="B576" s="522" t="s">
        <v>6028</v>
      </c>
      <c r="C576" s="526">
        <v>0.88</v>
      </c>
      <c r="N576" s="416"/>
    </row>
    <row r="577" spans="1:14" ht="15.75" customHeight="1">
      <c r="A577" s="307" t="s">
        <v>587</v>
      </c>
      <c r="B577" s="522" t="s">
        <v>6029</v>
      </c>
      <c r="C577" s="526">
        <v>0.78</v>
      </c>
      <c r="N577" s="416"/>
    </row>
    <row r="578" spans="1:14" ht="15.75" customHeight="1">
      <c r="A578" s="307" t="s">
        <v>2956</v>
      </c>
      <c r="B578" s="522" t="s">
        <v>5767</v>
      </c>
      <c r="C578" s="526">
        <v>0.71</v>
      </c>
      <c r="N578" s="416"/>
    </row>
    <row r="579" spans="1:14" ht="15.75" customHeight="1">
      <c r="A579" s="307" t="s">
        <v>695</v>
      </c>
      <c r="B579" s="522" t="s">
        <v>5997</v>
      </c>
      <c r="C579" s="526">
        <v>0.7</v>
      </c>
      <c r="N579" s="416"/>
    </row>
    <row r="580" spans="1:14" ht="15.75" customHeight="1">
      <c r="A580" s="307" t="s">
        <v>852</v>
      </c>
      <c r="B580" s="522" t="s">
        <v>6030</v>
      </c>
      <c r="C580" s="526">
        <v>0.62</v>
      </c>
      <c r="N580" s="416"/>
    </row>
    <row r="581" spans="1:14" ht="15.75" customHeight="1">
      <c r="A581" s="307" t="s">
        <v>2431</v>
      </c>
      <c r="B581" s="522" t="s">
        <v>5738</v>
      </c>
      <c r="C581" s="526">
        <v>0.45</v>
      </c>
      <c r="N581" s="416"/>
    </row>
    <row r="582" spans="1:14" ht="15.75" customHeight="1">
      <c r="A582" s="307" t="s">
        <v>198</v>
      </c>
      <c r="B582" s="522" t="s">
        <v>5717</v>
      </c>
      <c r="C582" s="526">
        <v>0.44</v>
      </c>
      <c r="N582" s="416"/>
    </row>
    <row r="583" spans="1:14" ht="15.75" customHeight="1">
      <c r="A583" s="307" t="s">
        <v>1510</v>
      </c>
      <c r="B583" s="522" t="s">
        <v>5961</v>
      </c>
      <c r="C583" s="526">
        <v>0.39</v>
      </c>
      <c r="N583" s="416"/>
    </row>
    <row r="584" spans="1:14" ht="15.75" customHeight="1">
      <c r="A584" s="307" t="s">
        <v>2550</v>
      </c>
      <c r="B584" s="522" t="s">
        <v>5785</v>
      </c>
      <c r="C584" s="526">
        <v>0.39</v>
      </c>
      <c r="N584" s="416"/>
    </row>
    <row r="585" spans="1:14" ht="15.75" customHeight="1">
      <c r="A585" s="307" t="s">
        <v>2328</v>
      </c>
      <c r="B585" s="522" t="s">
        <v>6031</v>
      </c>
      <c r="C585" s="526">
        <v>0.38</v>
      </c>
      <c r="N585" s="416"/>
    </row>
    <row r="586" spans="1:14" ht="15.75" customHeight="1">
      <c r="A586" s="307" t="s">
        <v>2181</v>
      </c>
      <c r="B586" s="522" t="s">
        <v>5681</v>
      </c>
      <c r="C586" s="526">
        <v>0.37</v>
      </c>
      <c r="N586" s="416"/>
    </row>
    <row r="587" spans="1:14" ht="15.75" customHeight="1">
      <c r="A587" s="307" t="s">
        <v>2600</v>
      </c>
      <c r="B587" s="522" t="s">
        <v>6032</v>
      </c>
      <c r="C587" s="526">
        <v>0.33</v>
      </c>
      <c r="N587" s="416"/>
    </row>
    <row r="588" spans="1:14" ht="15.75" customHeight="1">
      <c r="A588" s="307" t="s">
        <v>855</v>
      </c>
      <c r="B588" s="522" t="s">
        <v>6033</v>
      </c>
      <c r="C588" s="526">
        <v>0.21</v>
      </c>
      <c r="N588" s="416"/>
    </row>
    <row r="589" spans="1:14" ht="15.75" customHeight="1">
      <c r="A589" s="307" t="s">
        <v>3097</v>
      </c>
      <c r="B589" s="522" t="s">
        <v>5732</v>
      </c>
      <c r="C589" s="526">
        <v>0.21</v>
      </c>
      <c r="N589" s="416"/>
    </row>
    <row r="590" spans="1:14" ht="15.75" customHeight="1">
      <c r="A590" s="307" t="s">
        <v>1306</v>
      </c>
      <c r="B590" s="522" t="s">
        <v>5870</v>
      </c>
      <c r="C590" s="526">
        <v>0.2</v>
      </c>
      <c r="N590" s="416"/>
    </row>
    <row r="591" spans="1:14" ht="15.75" customHeight="1">
      <c r="A591" s="307" t="s">
        <v>1918</v>
      </c>
      <c r="B591" s="522" t="s">
        <v>5791</v>
      </c>
      <c r="C591" s="526">
        <v>0.17</v>
      </c>
      <c r="N591" s="416"/>
    </row>
    <row r="592" spans="1:14" ht="15.75" customHeight="1">
      <c r="A592" s="307" t="s">
        <v>3042</v>
      </c>
      <c r="B592" s="522" t="s">
        <v>5902</v>
      </c>
      <c r="C592" s="526">
        <v>0.16</v>
      </c>
      <c r="N592" s="416"/>
    </row>
    <row r="593" spans="1:14" ht="15.75" customHeight="1">
      <c r="A593" s="307" t="s">
        <v>998</v>
      </c>
      <c r="B593" s="522" t="s">
        <v>5679</v>
      </c>
      <c r="C593" s="526">
        <v>0.15</v>
      </c>
      <c r="N593" s="416"/>
    </row>
    <row r="594" spans="1:14" ht="15.75" customHeight="1">
      <c r="A594" s="307" t="s">
        <v>1580</v>
      </c>
      <c r="B594" s="522" t="s">
        <v>5780</v>
      </c>
      <c r="C594" s="526">
        <v>0.15</v>
      </c>
      <c r="N594" s="416"/>
    </row>
    <row r="595" spans="1:14" ht="15.75" customHeight="1">
      <c r="A595" s="307" t="s">
        <v>2353</v>
      </c>
      <c r="B595" s="522" t="s">
        <v>5730</v>
      </c>
      <c r="C595" s="526">
        <v>0.14000000000000001</v>
      </c>
      <c r="N595" s="416"/>
    </row>
    <row r="596" spans="1:14" ht="15.75" customHeight="1">
      <c r="A596" s="307" t="s">
        <v>1156</v>
      </c>
      <c r="B596" s="522" t="s">
        <v>5844</v>
      </c>
      <c r="C596" s="526">
        <v>0.12</v>
      </c>
      <c r="N596" s="416"/>
    </row>
    <row r="597" spans="1:14" ht="15.75" customHeight="1">
      <c r="A597" s="307" t="s">
        <v>1991</v>
      </c>
      <c r="B597" s="522" t="s">
        <v>5751</v>
      </c>
      <c r="C597" s="526">
        <v>0.1</v>
      </c>
      <c r="N597" s="416"/>
    </row>
    <row r="598" spans="1:14" ht="15.75" customHeight="1">
      <c r="A598" s="307" t="s">
        <v>178</v>
      </c>
      <c r="B598" s="522" t="s">
        <v>5970</v>
      </c>
      <c r="C598" s="526">
        <v>0.09</v>
      </c>
      <c r="N598" s="416"/>
    </row>
    <row r="599" spans="1:14" ht="15.75" customHeight="1">
      <c r="A599" s="307" t="s">
        <v>865</v>
      </c>
      <c r="B599" s="522" t="s">
        <v>5996</v>
      </c>
      <c r="C599" s="526">
        <v>0.09</v>
      </c>
      <c r="N599" s="416"/>
    </row>
    <row r="600" spans="1:14" ht="15.75" customHeight="1">
      <c r="A600" s="307" t="s">
        <v>1297</v>
      </c>
      <c r="B600" s="522" t="s">
        <v>5870</v>
      </c>
      <c r="C600" s="526">
        <v>0.09</v>
      </c>
      <c r="N600" s="416"/>
    </row>
    <row r="601" spans="1:14" ht="15.75" customHeight="1">
      <c r="A601" s="307" t="s">
        <v>2584</v>
      </c>
      <c r="B601" s="522" t="s">
        <v>3165</v>
      </c>
      <c r="C601" s="526">
        <v>0.04</v>
      </c>
      <c r="N601" s="416"/>
    </row>
    <row r="602" spans="1:14" ht="15.75" customHeight="1">
      <c r="A602" s="307" t="s">
        <v>1290</v>
      </c>
      <c r="B602" s="522" t="s">
        <v>5870</v>
      </c>
      <c r="C602" s="526">
        <v>0.03</v>
      </c>
      <c r="N602" s="416"/>
    </row>
    <row r="603" spans="1:14" ht="15.75" customHeight="1">
      <c r="A603" s="307" t="s">
        <v>1405</v>
      </c>
      <c r="B603" s="522" t="s">
        <v>5712</v>
      </c>
      <c r="C603" s="526">
        <v>0.01</v>
      </c>
      <c r="N603" s="416"/>
    </row>
    <row r="604" spans="1:14" ht="15.75" customHeight="1">
      <c r="A604" s="307" t="s">
        <v>3021</v>
      </c>
      <c r="B604" s="522" t="s">
        <v>6034</v>
      </c>
      <c r="C604" s="526">
        <v>0.01</v>
      </c>
      <c r="N604" s="416"/>
    </row>
    <row r="605" spans="1:14" ht="15.75" customHeight="1">
      <c r="A605" s="307"/>
      <c r="B605" s="522"/>
      <c r="C605" s="526"/>
      <c r="N605" s="416"/>
    </row>
    <row r="606" spans="1:14" ht="15.75" customHeight="1">
      <c r="A606" s="307"/>
      <c r="B606" s="522"/>
      <c r="C606" s="526"/>
      <c r="N606" s="416"/>
    </row>
    <row r="607" spans="1:14" ht="15.75" customHeight="1">
      <c r="A607" s="307"/>
      <c r="B607" s="522"/>
      <c r="C607" s="526"/>
      <c r="N607" s="416"/>
    </row>
    <row r="608" spans="1:14" ht="15.75" customHeight="1">
      <c r="A608" s="307"/>
      <c r="B608" s="522"/>
      <c r="C608" s="526"/>
      <c r="N608" s="416"/>
    </row>
    <row r="609" spans="1:14" ht="15.75" customHeight="1">
      <c r="A609" s="307"/>
      <c r="B609" s="522"/>
      <c r="C609" s="526"/>
      <c r="N609" s="416"/>
    </row>
    <row r="610" spans="1:14" ht="15.75" customHeight="1">
      <c r="A610" s="307"/>
      <c r="B610" s="522"/>
      <c r="C610" s="526"/>
      <c r="N610" s="416"/>
    </row>
    <row r="611" spans="1:14" ht="15.75" customHeight="1">
      <c r="A611" s="307"/>
      <c r="B611" s="522"/>
      <c r="C611" s="526"/>
      <c r="N611" s="416"/>
    </row>
    <row r="612" spans="1:14" ht="15.75" customHeight="1">
      <c r="A612" s="307"/>
      <c r="B612" s="522"/>
      <c r="C612" s="526"/>
      <c r="N612" s="416"/>
    </row>
    <row r="613" spans="1:14" ht="15.75" customHeight="1">
      <c r="A613" s="307"/>
      <c r="B613" s="522"/>
      <c r="C613" s="526"/>
      <c r="N613" s="416"/>
    </row>
    <row r="614" spans="1:14" ht="15.75" customHeight="1">
      <c r="A614" s="307"/>
      <c r="B614" s="522"/>
      <c r="C614" s="526"/>
      <c r="N614" s="416"/>
    </row>
    <row r="615" spans="1:14" ht="15.75" customHeight="1">
      <c r="A615" s="307"/>
      <c r="B615" s="522"/>
      <c r="C615" s="526"/>
      <c r="N615" s="416"/>
    </row>
    <row r="616" spans="1:14" ht="15.75" customHeight="1">
      <c r="A616" s="307"/>
      <c r="B616" s="522"/>
      <c r="C616" s="526"/>
      <c r="N616" s="416"/>
    </row>
    <row r="617" spans="1:14" ht="15.75" customHeight="1">
      <c r="A617" s="307"/>
      <c r="B617" s="522"/>
      <c r="C617" s="526"/>
      <c r="N617" s="416"/>
    </row>
    <row r="618" spans="1:14" ht="15.75" customHeight="1">
      <c r="A618" s="307"/>
      <c r="B618" s="522"/>
      <c r="C618" s="526"/>
      <c r="N618" s="416"/>
    </row>
    <row r="619" spans="1:14" ht="15.75" customHeight="1">
      <c r="A619" s="307"/>
      <c r="B619" s="522"/>
      <c r="C619" s="526"/>
      <c r="N619" s="416"/>
    </row>
    <row r="620" spans="1:14" ht="15.75" customHeight="1">
      <c r="A620" s="307"/>
      <c r="B620" s="522"/>
      <c r="C620" s="526"/>
      <c r="N620" s="416"/>
    </row>
    <row r="621" spans="1:14" ht="15.75" customHeight="1">
      <c r="A621" s="307"/>
      <c r="B621" s="522"/>
      <c r="C621" s="526"/>
      <c r="N621" s="416"/>
    </row>
    <row r="622" spans="1:14" ht="15.75" customHeight="1">
      <c r="A622" s="307"/>
      <c r="B622" s="522"/>
      <c r="C622" s="526"/>
      <c r="N622" s="416"/>
    </row>
    <row r="623" spans="1:14" ht="15.75" customHeight="1">
      <c r="A623" s="307"/>
      <c r="B623" s="522"/>
      <c r="C623" s="526"/>
      <c r="N623" s="416"/>
    </row>
    <row r="624" spans="1:14" ht="15.75" customHeight="1">
      <c r="A624" s="307"/>
      <c r="B624" s="522"/>
      <c r="C624" s="526"/>
      <c r="N624" s="416"/>
    </row>
    <row r="625" spans="1:14" ht="15.75" customHeight="1">
      <c r="A625" s="307"/>
      <c r="B625" s="522"/>
      <c r="C625" s="526"/>
      <c r="N625" s="416"/>
    </row>
    <row r="626" spans="1:14" ht="15.75" customHeight="1">
      <c r="A626" s="307"/>
      <c r="B626" s="522"/>
      <c r="C626" s="526"/>
      <c r="N626" s="416"/>
    </row>
    <row r="627" spans="1:14" ht="15.75" customHeight="1">
      <c r="A627" s="307"/>
      <c r="B627" s="522"/>
      <c r="C627" s="526"/>
      <c r="N627" s="416"/>
    </row>
    <row r="628" spans="1:14" ht="15.75" customHeight="1">
      <c r="A628" s="307"/>
      <c r="B628" s="522"/>
      <c r="C628" s="526"/>
      <c r="N628" s="416"/>
    </row>
    <row r="629" spans="1:14" ht="15.75" customHeight="1">
      <c r="A629" s="307"/>
      <c r="B629" s="522"/>
      <c r="C629" s="526"/>
      <c r="N629" s="416"/>
    </row>
    <row r="630" spans="1:14" ht="15.75" customHeight="1">
      <c r="A630" s="307"/>
      <c r="B630" s="522"/>
      <c r="C630" s="526"/>
      <c r="N630" s="416"/>
    </row>
    <row r="631" spans="1:14" ht="15.75" customHeight="1">
      <c r="A631" s="307"/>
      <c r="B631" s="522"/>
      <c r="C631" s="526"/>
      <c r="N631" s="416"/>
    </row>
    <row r="632" spans="1:14" ht="15.75" customHeight="1">
      <c r="A632" s="307"/>
      <c r="B632" s="522"/>
      <c r="C632" s="526"/>
      <c r="N632" s="416"/>
    </row>
    <row r="633" spans="1:14" ht="15.75" customHeight="1">
      <c r="A633" s="307"/>
      <c r="B633" s="522"/>
      <c r="C633" s="526"/>
      <c r="N633" s="416"/>
    </row>
    <row r="634" spans="1:14" ht="15.75" customHeight="1">
      <c r="A634" s="307"/>
      <c r="B634" s="522"/>
      <c r="C634" s="526"/>
      <c r="N634" s="416"/>
    </row>
    <row r="635" spans="1:14" ht="15.75" customHeight="1">
      <c r="A635" s="307"/>
      <c r="B635" s="522"/>
      <c r="C635" s="526"/>
      <c r="N635" s="416"/>
    </row>
    <row r="636" spans="1:14" ht="15.75" customHeight="1">
      <c r="A636" s="307"/>
      <c r="B636" s="522"/>
      <c r="C636" s="526"/>
      <c r="N636" s="416"/>
    </row>
    <row r="637" spans="1:14" ht="15.75" customHeight="1">
      <c r="A637" s="307"/>
      <c r="B637" s="522"/>
      <c r="C637" s="526"/>
      <c r="N637" s="416"/>
    </row>
    <row r="638" spans="1:14" ht="15.75" customHeight="1">
      <c r="A638" s="307"/>
      <c r="B638" s="522"/>
      <c r="C638" s="526"/>
      <c r="N638" s="416"/>
    </row>
    <row r="639" spans="1:14" ht="15.75" customHeight="1">
      <c r="A639" s="307"/>
      <c r="B639" s="522"/>
      <c r="C639" s="526"/>
      <c r="N639" s="416"/>
    </row>
    <row r="640" spans="1:14" ht="15.75" customHeight="1">
      <c r="A640" s="307"/>
      <c r="B640" s="522"/>
      <c r="C640" s="526"/>
      <c r="N640" s="416"/>
    </row>
    <row r="641" spans="1:14" ht="15.75" customHeight="1">
      <c r="A641" s="307"/>
      <c r="B641" s="522"/>
      <c r="C641" s="526"/>
      <c r="N641" s="416"/>
    </row>
    <row r="642" spans="1:14" ht="15.75" customHeight="1">
      <c r="A642" s="307"/>
      <c r="B642" s="522"/>
      <c r="C642" s="526"/>
      <c r="N642" s="416"/>
    </row>
    <row r="643" spans="1:14" ht="15.75" customHeight="1">
      <c r="A643" s="307"/>
      <c r="B643" s="522"/>
      <c r="C643" s="526"/>
      <c r="N643" s="416"/>
    </row>
    <row r="644" spans="1:14" ht="15.75" customHeight="1">
      <c r="A644" s="307"/>
      <c r="B644" s="522"/>
      <c r="C644" s="526"/>
      <c r="N644" s="416"/>
    </row>
    <row r="645" spans="1:14" ht="15.75" customHeight="1">
      <c r="A645" s="307"/>
      <c r="B645" s="522"/>
      <c r="C645" s="526"/>
      <c r="N645" s="416"/>
    </row>
    <row r="646" spans="1:14" ht="15.75" customHeight="1">
      <c r="A646" s="307"/>
      <c r="B646" s="522"/>
      <c r="C646" s="526"/>
      <c r="N646" s="416"/>
    </row>
    <row r="647" spans="1:14" ht="15.75" customHeight="1">
      <c r="A647" s="307"/>
      <c r="B647" s="522"/>
      <c r="C647" s="526"/>
      <c r="N647" s="416"/>
    </row>
    <row r="648" spans="1:14" ht="15.75" customHeight="1">
      <c r="A648" s="307"/>
      <c r="B648" s="522"/>
      <c r="C648" s="526"/>
      <c r="N648" s="416"/>
    </row>
    <row r="649" spans="1:14" ht="15.75" customHeight="1">
      <c r="A649" s="307"/>
      <c r="B649" s="522"/>
      <c r="C649" s="526"/>
      <c r="N649" s="416"/>
    </row>
    <row r="650" spans="1:14" ht="15.75" customHeight="1">
      <c r="A650" s="525"/>
      <c r="N650" s="416"/>
    </row>
    <row r="651" spans="1:14" ht="15.75" customHeight="1">
      <c r="A651" s="525"/>
      <c r="N651" s="416"/>
    </row>
    <row r="652" spans="1:14" ht="15.75" customHeight="1">
      <c r="A652" s="525"/>
      <c r="N652" s="416"/>
    </row>
    <row r="653" spans="1:14" ht="15.75" customHeight="1">
      <c r="A653" s="525"/>
      <c r="N653" s="416"/>
    </row>
    <row r="654" spans="1:14" ht="15.75" customHeight="1">
      <c r="A654" s="525"/>
      <c r="N654" s="416"/>
    </row>
    <row r="655" spans="1:14" ht="15.75" customHeight="1">
      <c r="A655" s="525"/>
      <c r="N655" s="416"/>
    </row>
    <row r="656" spans="1:14" ht="15.75" customHeight="1">
      <c r="A656" s="525"/>
      <c r="N656" s="416"/>
    </row>
    <row r="657" spans="1:14" ht="15.75" customHeight="1">
      <c r="A657" s="525"/>
      <c r="N657" s="416"/>
    </row>
    <row r="658" spans="1:14" ht="15.75" customHeight="1">
      <c r="A658" s="525"/>
      <c r="N658" s="416"/>
    </row>
    <row r="659" spans="1:14" ht="15.75" customHeight="1">
      <c r="A659" s="525"/>
      <c r="N659" s="416"/>
    </row>
    <row r="660" spans="1:14" ht="15.75" customHeight="1">
      <c r="A660" s="525"/>
      <c r="N660" s="416"/>
    </row>
    <row r="661" spans="1:14" ht="15.75" customHeight="1">
      <c r="A661" s="525"/>
      <c r="N661" s="416"/>
    </row>
    <row r="662" spans="1:14" ht="15.75" customHeight="1">
      <c r="A662" s="525"/>
      <c r="N662" s="416"/>
    </row>
    <row r="663" spans="1:14" ht="15.75" customHeight="1">
      <c r="A663" s="525"/>
      <c r="N663" s="416"/>
    </row>
    <row r="664" spans="1:14" ht="15.75" customHeight="1">
      <c r="A664" s="525"/>
      <c r="N664" s="416"/>
    </row>
    <row r="665" spans="1:14" ht="15.75" customHeight="1">
      <c r="A665" s="525"/>
      <c r="N665" s="416"/>
    </row>
    <row r="666" spans="1:14" ht="15.75" customHeight="1">
      <c r="A666" s="525"/>
      <c r="N666" s="416"/>
    </row>
    <row r="667" spans="1:14" ht="15.75" customHeight="1">
      <c r="A667" s="525"/>
      <c r="N667" s="416"/>
    </row>
    <row r="668" spans="1:14" ht="15.75" customHeight="1">
      <c r="A668" s="525"/>
      <c r="N668" s="416"/>
    </row>
    <row r="669" spans="1:14" ht="15.75" customHeight="1">
      <c r="A669" s="525"/>
      <c r="N669" s="416"/>
    </row>
    <row r="670" spans="1:14" ht="15.75" customHeight="1">
      <c r="A670" s="525"/>
      <c r="N670" s="416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6035</v>
      </c>
    </row>
    <row r="2" spans="1:8">
      <c r="A2" s="527" t="s">
        <v>2886</v>
      </c>
      <c r="B2" s="528" t="s">
        <v>2887</v>
      </c>
      <c r="C2" s="130" t="s">
        <v>17</v>
      </c>
      <c r="D2" s="130" t="s">
        <v>18</v>
      </c>
      <c r="E2" s="130" t="s">
        <v>32</v>
      </c>
      <c r="F2" s="529" t="s">
        <v>6036</v>
      </c>
      <c r="G2" s="530" t="s">
        <v>6037</v>
      </c>
      <c r="H2" s="27">
        <v>45581</v>
      </c>
    </row>
    <row r="3" spans="1:8">
      <c r="A3" s="527" t="s">
        <v>1056</v>
      </c>
      <c r="B3" s="531" t="s">
        <v>1057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6037</v>
      </c>
      <c r="H3" s="27"/>
    </row>
    <row r="4" spans="1:8">
      <c r="A4" s="527" t="s">
        <v>3984</v>
      </c>
      <c r="B4" s="528" t="s">
        <v>548</v>
      </c>
      <c r="C4" s="130" t="s">
        <v>17</v>
      </c>
      <c r="D4" s="130" t="s">
        <v>18</v>
      </c>
      <c r="E4" s="130" t="s">
        <v>32</v>
      </c>
      <c r="F4" s="529" t="s">
        <v>6038</v>
      </c>
      <c r="G4" s="530" t="s">
        <v>6037</v>
      </c>
      <c r="H4" s="27">
        <v>45581</v>
      </c>
    </row>
    <row r="5" spans="1:8">
      <c r="A5" s="532" t="s">
        <v>3984</v>
      </c>
      <c r="B5" s="533" t="s">
        <v>550</v>
      </c>
      <c r="C5" s="130" t="s">
        <v>17</v>
      </c>
      <c r="D5" s="130" t="s">
        <v>18</v>
      </c>
      <c r="E5" s="130" t="s">
        <v>32</v>
      </c>
      <c r="F5" s="529" t="s">
        <v>6038</v>
      </c>
      <c r="G5" s="530" t="s">
        <v>6037</v>
      </c>
      <c r="H5" s="27">
        <v>45581</v>
      </c>
    </row>
    <row r="6" spans="1:8">
      <c r="A6" s="532" t="s">
        <v>3984</v>
      </c>
      <c r="B6" s="533" t="s">
        <v>552</v>
      </c>
      <c r="C6" s="130" t="s">
        <v>17</v>
      </c>
      <c r="D6" s="130" t="s">
        <v>18</v>
      </c>
      <c r="E6" s="130" t="s">
        <v>32</v>
      </c>
      <c r="F6" s="529" t="s">
        <v>6038</v>
      </c>
      <c r="G6" s="530" t="s">
        <v>6037</v>
      </c>
      <c r="H6" s="27">
        <v>45581</v>
      </c>
    </row>
    <row r="7" spans="1:8">
      <c r="A7" s="532" t="s">
        <v>3984</v>
      </c>
      <c r="B7" s="533" t="s">
        <v>554</v>
      </c>
      <c r="C7" s="130" t="s">
        <v>17</v>
      </c>
      <c r="D7" s="130" t="s">
        <v>18</v>
      </c>
      <c r="E7" s="130" t="s">
        <v>32</v>
      </c>
      <c r="F7" s="529" t="s">
        <v>6038</v>
      </c>
      <c r="G7" s="530" t="s">
        <v>6037</v>
      </c>
      <c r="H7" s="27">
        <v>45581</v>
      </c>
    </row>
    <row r="8" spans="1:8">
      <c r="A8" s="532" t="s">
        <v>3984</v>
      </c>
      <c r="B8" s="533" t="s">
        <v>555</v>
      </c>
      <c r="C8" s="130" t="s">
        <v>17</v>
      </c>
      <c r="D8" s="130" t="s">
        <v>18</v>
      </c>
      <c r="E8" s="130" t="s">
        <v>32</v>
      </c>
      <c r="F8" s="529" t="s">
        <v>6038</v>
      </c>
      <c r="G8" s="530" t="s">
        <v>6037</v>
      </c>
      <c r="H8" s="27">
        <v>45581</v>
      </c>
    </row>
    <row r="9" spans="1:8">
      <c r="A9" s="13" t="s">
        <v>2916</v>
      </c>
      <c r="B9" s="528" t="s">
        <v>2917</v>
      </c>
      <c r="C9" s="130" t="s">
        <v>17</v>
      </c>
      <c r="D9" s="130" t="s">
        <v>18</v>
      </c>
      <c r="E9" s="130" t="s">
        <v>32</v>
      </c>
      <c r="F9" s="529" t="s">
        <v>233</v>
      </c>
      <c r="G9" s="530" t="s">
        <v>6039</v>
      </c>
      <c r="H9" s="27">
        <v>45582</v>
      </c>
    </row>
    <row r="10" spans="1:8">
      <c r="A10" s="3" t="s">
        <v>5616</v>
      </c>
      <c r="B10" s="4" t="s">
        <v>3042</v>
      </c>
      <c r="C10" s="130" t="s">
        <v>17</v>
      </c>
      <c r="D10" s="130" t="s">
        <v>18</v>
      </c>
      <c r="E10" s="130" t="s">
        <v>42</v>
      </c>
      <c r="F10" s="130" t="s">
        <v>90</v>
      </c>
      <c r="G10" s="530" t="s">
        <v>6040</v>
      </c>
      <c r="H10" s="7" t="s">
        <v>6041</v>
      </c>
    </row>
    <row r="11" spans="1:8">
      <c r="A11" s="3" t="s">
        <v>831</v>
      </c>
      <c r="B11" s="48" t="s">
        <v>832</v>
      </c>
      <c r="C11" s="130" t="s">
        <v>17</v>
      </c>
      <c r="D11" s="130" t="s">
        <v>18</v>
      </c>
      <c r="E11" s="130" t="s">
        <v>42</v>
      </c>
      <c r="F11" s="130" t="s">
        <v>90</v>
      </c>
      <c r="G11" s="530" t="s">
        <v>6040</v>
      </c>
      <c r="H11" s="27"/>
    </row>
    <row r="12" spans="1:8">
      <c r="A12" s="527" t="s">
        <v>493</v>
      </c>
      <c r="B12" s="528" t="s">
        <v>497</v>
      </c>
      <c r="C12" s="130" t="s">
        <v>17</v>
      </c>
      <c r="D12" s="130" t="s">
        <v>18</v>
      </c>
      <c r="E12" s="130" t="s">
        <v>19</v>
      </c>
      <c r="F12" s="529" t="s">
        <v>72</v>
      </c>
      <c r="G12" s="530" t="s">
        <v>6042</v>
      </c>
      <c r="H12" s="27">
        <v>45524</v>
      </c>
    </row>
    <row r="13" spans="1:8">
      <c r="A13" s="532" t="s">
        <v>1571</v>
      </c>
      <c r="B13" s="533" t="s">
        <v>1572</v>
      </c>
      <c r="C13" s="130" t="s">
        <v>17</v>
      </c>
      <c r="D13" s="130" t="s">
        <v>81</v>
      </c>
      <c r="E13" s="130" t="s">
        <v>19</v>
      </c>
      <c r="F13" s="529" t="s">
        <v>1573</v>
      </c>
      <c r="G13" s="530" t="s">
        <v>6042</v>
      </c>
      <c r="H13" s="27">
        <v>45545</v>
      </c>
    </row>
    <row r="14" spans="1:8">
      <c r="A14" s="532" t="s">
        <v>2985</v>
      </c>
      <c r="B14" s="533" t="s">
        <v>2986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6042</v>
      </c>
      <c r="H14" s="27">
        <v>45551</v>
      </c>
    </row>
    <row r="15" spans="1:8">
      <c r="A15" s="534" t="s">
        <v>6043</v>
      </c>
      <c r="B15" s="535" t="s">
        <v>3102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6042</v>
      </c>
      <c r="H15" s="27">
        <v>45545</v>
      </c>
    </row>
    <row r="16" spans="1:8">
      <c r="A16" s="536" t="s">
        <v>267</v>
      </c>
      <c r="B16" s="537" t="s">
        <v>268</v>
      </c>
      <c r="C16" s="130" t="s">
        <v>17</v>
      </c>
      <c r="D16" s="130" t="s">
        <v>18</v>
      </c>
      <c r="E16" s="130" t="s">
        <v>19</v>
      </c>
      <c r="F16" s="529" t="s">
        <v>72</v>
      </c>
      <c r="G16" s="530" t="s">
        <v>6042</v>
      </c>
      <c r="H16" s="27">
        <v>45567</v>
      </c>
    </row>
    <row r="17" spans="1:8">
      <c r="A17" s="527" t="s">
        <v>1102</v>
      </c>
      <c r="B17" s="528" t="s">
        <v>1103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6042</v>
      </c>
      <c r="H17" s="27">
        <v>45583</v>
      </c>
    </row>
    <row r="18" spans="1:8">
      <c r="A18" s="527" t="s">
        <v>617</v>
      </c>
      <c r="B18" s="528" t="s">
        <v>618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6042</v>
      </c>
      <c r="H18" s="27" t="s">
        <v>6044</v>
      </c>
    </row>
    <row r="19" spans="1:8">
      <c r="A19" s="527" t="s">
        <v>6045</v>
      </c>
      <c r="B19" s="528" t="s">
        <v>1691</v>
      </c>
      <c r="C19" s="130" t="s">
        <v>17</v>
      </c>
      <c r="D19" s="130" t="s">
        <v>18</v>
      </c>
      <c r="E19" s="130" t="s">
        <v>19</v>
      </c>
      <c r="F19" s="529" t="s">
        <v>72</v>
      </c>
      <c r="G19" s="530" t="s">
        <v>6042</v>
      </c>
      <c r="H19" s="27">
        <v>45562</v>
      </c>
    </row>
    <row r="20" spans="1:8">
      <c r="A20" s="532" t="s">
        <v>6045</v>
      </c>
      <c r="B20" s="533" t="s">
        <v>1694</v>
      </c>
      <c r="C20" s="130" t="s">
        <v>17</v>
      </c>
      <c r="D20" s="130" t="s">
        <v>18</v>
      </c>
      <c r="E20" s="130" t="s">
        <v>19</v>
      </c>
      <c r="F20" s="529" t="s">
        <v>72</v>
      </c>
      <c r="G20" s="530" t="s">
        <v>6042</v>
      </c>
      <c r="H20" s="27">
        <v>45562</v>
      </c>
    </row>
    <row r="21" spans="1:8">
      <c r="A21" s="527" t="s">
        <v>937</v>
      </c>
      <c r="B21" s="531" t="s">
        <v>940</v>
      </c>
      <c r="C21" s="130" t="s">
        <v>17</v>
      </c>
      <c r="D21" s="130" t="s">
        <v>18</v>
      </c>
      <c r="E21" s="130" t="s">
        <v>19</v>
      </c>
      <c r="F21" s="529" t="s">
        <v>72</v>
      </c>
      <c r="G21" s="530" t="s">
        <v>6042</v>
      </c>
      <c r="H21" s="27">
        <v>45587</v>
      </c>
    </row>
    <row r="22" spans="1:8">
      <c r="A22" s="527" t="s">
        <v>937</v>
      </c>
      <c r="B22" s="531" t="s">
        <v>938</v>
      </c>
      <c r="C22" s="130" t="s">
        <v>17</v>
      </c>
      <c r="D22" s="130" t="s">
        <v>18</v>
      </c>
      <c r="E22" s="130" t="s">
        <v>19</v>
      </c>
      <c r="F22" s="529" t="s">
        <v>72</v>
      </c>
      <c r="G22" s="530" t="s">
        <v>6042</v>
      </c>
      <c r="H22" s="27">
        <v>45587</v>
      </c>
    </row>
    <row r="23" spans="1:8">
      <c r="A23" s="527" t="s">
        <v>1575</v>
      </c>
      <c r="B23" s="531" t="s">
        <v>1578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6042</v>
      </c>
      <c r="H23" s="27">
        <v>45530</v>
      </c>
    </row>
    <row r="24" spans="1:8">
      <c r="A24" s="527" t="s">
        <v>1676</v>
      </c>
      <c r="B24" s="531" t="s">
        <v>1677</v>
      </c>
      <c r="C24" s="130" t="s">
        <v>17</v>
      </c>
      <c r="D24" s="130" t="s">
        <v>18</v>
      </c>
      <c r="E24" s="130" t="s">
        <v>19</v>
      </c>
      <c r="F24" s="529" t="s">
        <v>72</v>
      </c>
      <c r="G24" s="530" t="s">
        <v>6042</v>
      </c>
      <c r="H24" s="27">
        <v>45524</v>
      </c>
    </row>
    <row r="25" spans="1:8">
      <c r="A25" s="527" t="s">
        <v>340</v>
      </c>
      <c r="B25" s="531" t="s">
        <v>341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6042</v>
      </c>
      <c r="H25" s="27">
        <v>45588</v>
      </c>
    </row>
    <row r="26" spans="1:8">
      <c r="A26" s="527" t="s">
        <v>1315</v>
      </c>
      <c r="B26" s="531" t="s">
        <v>1316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6039</v>
      </c>
      <c r="H26" s="27">
        <v>45574</v>
      </c>
    </row>
    <row r="27" spans="1:8">
      <c r="A27" s="527" t="s">
        <v>3111</v>
      </c>
      <c r="B27" s="531" t="s">
        <v>3112</v>
      </c>
      <c r="C27" s="130" t="s">
        <v>17</v>
      </c>
      <c r="D27" s="130" t="s">
        <v>18</v>
      </c>
      <c r="E27" s="130" t="s">
        <v>32</v>
      </c>
      <c r="F27" s="529" t="s">
        <v>6036</v>
      </c>
      <c r="G27" s="530" t="s">
        <v>6037</v>
      </c>
      <c r="H27" s="27">
        <v>45581</v>
      </c>
    </row>
    <row r="28" spans="1:8">
      <c r="A28" s="527" t="s">
        <v>2006</v>
      </c>
      <c r="B28" s="531" t="s">
        <v>2007</v>
      </c>
      <c r="C28" s="130" t="s">
        <v>17</v>
      </c>
      <c r="D28" s="130" t="s">
        <v>18</v>
      </c>
      <c r="E28" s="130" t="s">
        <v>32</v>
      </c>
      <c r="F28" s="529" t="s">
        <v>6038</v>
      </c>
      <c r="G28" s="530" t="s">
        <v>6037</v>
      </c>
      <c r="H28" s="27">
        <v>45590</v>
      </c>
    </row>
    <row r="29" spans="1:8">
      <c r="A29" s="527" t="s">
        <v>231</v>
      </c>
      <c r="B29" s="531" t="s">
        <v>232</v>
      </c>
      <c r="C29" s="130" t="s">
        <v>17</v>
      </c>
      <c r="D29" s="130" t="s">
        <v>18</v>
      </c>
      <c r="E29" s="130" t="s">
        <v>32</v>
      </c>
      <c r="F29" s="529" t="s">
        <v>233</v>
      </c>
      <c r="G29" s="530" t="s">
        <v>6039</v>
      </c>
      <c r="H29" s="27">
        <v>45592</v>
      </c>
    </row>
    <row r="30" spans="1:8">
      <c r="A30" s="39" t="s">
        <v>1897</v>
      </c>
      <c r="B30" s="46" t="s">
        <v>1898</v>
      </c>
      <c r="C30" s="130" t="s">
        <v>17</v>
      </c>
      <c r="D30" s="130" t="s">
        <v>18</v>
      </c>
      <c r="E30" s="130" t="s">
        <v>32</v>
      </c>
      <c r="F30" s="529" t="s">
        <v>233</v>
      </c>
      <c r="G30" s="530" t="s">
        <v>6039</v>
      </c>
      <c r="H30" s="27">
        <v>45594</v>
      </c>
    </row>
    <row r="31" spans="1:8">
      <c r="A31" s="39" t="s">
        <v>1900</v>
      </c>
      <c r="B31" s="46" t="s">
        <v>1901</v>
      </c>
      <c r="C31" s="130" t="s">
        <v>17</v>
      </c>
      <c r="D31" s="130" t="s">
        <v>18</v>
      </c>
      <c r="E31" s="130" t="s">
        <v>32</v>
      </c>
      <c r="F31" s="529" t="s">
        <v>233</v>
      </c>
      <c r="G31" s="530" t="s">
        <v>6039</v>
      </c>
      <c r="H31" s="27">
        <v>45594</v>
      </c>
    </row>
    <row r="32" spans="1:8">
      <c r="A32" s="527" t="s">
        <v>947</v>
      </c>
      <c r="B32" s="531" t="s">
        <v>948</v>
      </c>
      <c r="C32" s="130" t="s">
        <v>17</v>
      </c>
      <c r="D32" s="130" t="s">
        <v>18</v>
      </c>
      <c r="E32" s="130" t="s">
        <v>32</v>
      </c>
      <c r="F32" s="529" t="s">
        <v>233</v>
      </c>
      <c r="G32" s="530" t="s">
        <v>6039</v>
      </c>
      <c r="H32" s="27">
        <v>45595</v>
      </c>
    </row>
    <row r="33" spans="1:8">
      <c r="A33" s="527" t="s">
        <v>2469</v>
      </c>
      <c r="B33" s="531" t="s">
        <v>2470</v>
      </c>
      <c r="C33" s="130" t="s">
        <v>17</v>
      </c>
      <c r="D33" s="130" t="s">
        <v>18</v>
      </c>
      <c r="E33" s="130" t="s">
        <v>32</v>
      </c>
      <c r="F33" s="529" t="s">
        <v>6036</v>
      </c>
      <c r="G33" s="530" t="s">
        <v>6037</v>
      </c>
      <c r="H33" s="27">
        <v>45596</v>
      </c>
    </row>
    <row r="34" spans="1:8">
      <c r="A34" s="527" t="s">
        <v>1768</v>
      </c>
      <c r="B34" s="531" t="s">
        <v>1769</v>
      </c>
      <c r="C34" s="130" t="s">
        <v>17</v>
      </c>
      <c r="D34" s="130" t="s">
        <v>18</v>
      </c>
      <c r="E34" s="130" t="s">
        <v>32</v>
      </c>
      <c r="F34" s="529" t="s">
        <v>6038</v>
      </c>
      <c r="G34" s="530" t="s">
        <v>6039</v>
      </c>
      <c r="H34" s="27">
        <v>45604</v>
      </c>
    </row>
    <row r="35" spans="1:8">
      <c r="A35" s="527" t="s">
        <v>557</v>
      </c>
      <c r="B35" s="531" t="s">
        <v>558</v>
      </c>
      <c r="C35" s="130" t="s">
        <v>17</v>
      </c>
      <c r="D35" s="130" t="s">
        <v>18</v>
      </c>
      <c r="E35" s="130" t="s">
        <v>32</v>
      </c>
      <c r="F35" s="529" t="s">
        <v>6046</v>
      </c>
      <c r="G35" s="530" t="s">
        <v>6039</v>
      </c>
      <c r="H35" s="27">
        <v>45604</v>
      </c>
    </row>
    <row r="36" spans="1:8">
      <c r="A36" s="527" t="s">
        <v>1185</v>
      </c>
      <c r="B36" s="531" t="s">
        <v>1186</v>
      </c>
      <c r="C36" s="130" t="s">
        <v>17</v>
      </c>
      <c r="D36" s="130" t="s">
        <v>18</v>
      </c>
      <c r="E36" s="130" t="s">
        <v>32</v>
      </c>
      <c r="F36" s="529" t="s">
        <v>6047</v>
      </c>
      <c r="G36" s="530" t="s">
        <v>6037</v>
      </c>
      <c r="H36" s="27">
        <v>45608</v>
      </c>
    </row>
    <row r="37" spans="1:8">
      <c r="A37" s="527" t="s">
        <v>2714</v>
      </c>
      <c r="B37" s="531" t="s">
        <v>2715</v>
      </c>
      <c r="C37" s="130" t="s">
        <v>17</v>
      </c>
      <c r="D37" s="130" t="s">
        <v>18</v>
      </c>
      <c r="E37" s="130" t="s">
        <v>32</v>
      </c>
      <c r="F37" s="529" t="s">
        <v>6046</v>
      </c>
      <c r="G37" s="530" t="s">
        <v>6039</v>
      </c>
      <c r="H37" s="27">
        <v>45609</v>
      </c>
    </row>
    <row r="38" spans="1:8">
      <c r="A38" s="3" t="s">
        <v>1832</v>
      </c>
      <c r="B38" s="4" t="s">
        <v>1833</v>
      </c>
      <c r="C38" s="130" t="s">
        <v>17</v>
      </c>
      <c r="D38" s="130" t="s">
        <v>18</v>
      </c>
      <c r="E38" s="130" t="s">
        <v>32</v>
      </c>
      <c r="F38" s="529" t="s">
        <v>6046</v>
      </c>
      <c r="G38" s="530" t="s">
        <v>6039</v>
      </c>
      <c r="H38" s="27">
        <v>45609</v>
      </c>
    </row>
    <row r="39" spans="1:8">
      <c r="A39" s="3" t="s">
        <v>1969</v>
      </c>
      <c r="B39" s="4" t="s">
        <v>1970</v>
      </c>
      <c r="C39" s="130" t="s">
        <v>17</v>
      </c>
      <c r="D39" s="130" t="s">
        <v>18</v>
      </c>
      <c r="E39" s="130" t="s">
        <v>32</v>
      </c>
      <c r="F39" s="529" t="s">
        <v>6046</v>
      </c>
      <c r="G39" s="530" t="s">
        <v>6039</v>
      </c>
      <c r="H39" s="27">
        <v>45610</v>
      </c>
    </row>
    <row r="40" spans="1:8">
      <c r="A40" s="3" t="s">
        <v>2103</v>
      </c>
      <c r="B40" s="4" t="s">
        <v>2104</v>
      </c>
      <c r="C40" s="130" t="s">
        <v>17</v>
      </c>
      <c r="D40" s="130" t="s">
        <v>18</v>
      </c>
      <c r="E40" s="130" t="s">
        <v>42</v>
      </c>
      <c r="F40" s="529" t="s">
        <v>6048</v>
      </c>
      <c r="G40" s="530" t="s">
        <v>6039</v>
      </c>
      <c r="H40" s="27">
        <v>45610</v>
      </c>
    </row>
    <row r="41" spans="1:8">
      <c r="A41" s="3" t="s">
        <v>1292</v>
      </c>
      <c r="B41" s="4" t="s">
        <v>1293</v>
      </c>
      <c r="C41" s="130" t="s">
        <v>17</v>
      </c>
      <c r="D41" s="130" t="s">
        <v>18</v>
      </c>
      <c r="E41" s="130" t="s">
        <v>32</v>
      </c>
      <c r="F41" s="529" t="s">
        <v>6046</v>
      </c>
      <c r="G41" s="530" t="s">
        <v>6039</v>
      </c>
      <c r="H41" s="27">
        <v>45617</v>
      </c>
    </row>
    <row r="42" spans="1:8">
      <c r="A42" s="3" t="s">
        <v>861</v>
      </c>
      <c r="B42" s="4" t="s">
        <v>862</v>
      </c>
      <c r="C42" s="130" t="s">
        <v>17</v>
      </c>
      <c r="D42" s="130" t="s">
        <v>18</v>
      </c>
      <c r="E42" s="130" t="s">
        <v>32</v>
      </c>
      <c r="F42" s="529" t="s">
        <v>6046</v>
      </c>
      <c r="G42" s="530" t="s">
        <v>6039</v>
      </c>
      <c r="H42" s="27">
        <v>45617</v>
      </c>
    </row>
    <row r="43" spans="1:8">
      <c r="A43" s="3" t="s">
        <v>1637</v>
      </c>
      <c r="B43" s="4" t="s">
        <v>1638</v>
      </c>
      <c r="C43" s="130" t="s">
        <v>17</v>
      </c>
      <c r="D43" s="130" t="s">
        <v>18</v>
      </c>
      <c r="E43" s="130" t="s">
        <v>32</v>
      </c>
      <c r="F43" s="529" t="s">
        <v>6046</v>
      </c>
      <c r="G43" s="530" t="s">
        <v>6039</v>
      </c>
      <c r="H43" s="7" t="s">
        <v>6049</v>
      </c>
    </row>
    <row r="44" spans="1:8">
      <c r="A44" s="349" t="s">
        <v>697</v>
      </c>
      <c r="B44" s="538" t="s">
        <v>698</v>
      </c>
      <c r="C44" s="130" t="s">
        <v>17</v>
      </c>
      <c r="D44" s="130" t="s">
        <v>18</v>
      </c>
      <c r="E44" s="130" t="s">
        <v>32</v>
      </c>
      <c r="F44" s="529" t="s">
        <v>6046</v>
      </c>
      <c r="G44" s="530" t="s">
        <v>6039</v>
      </c>
      <c r="H44" s="7" t="s">
        <v>6049</v>
      </c>
    </row>
    <row r="45" spans="1:8">
      <c r="A45" s="349" t="s">
        <v>2043</v>
      </c>
      <c r="B45" s="538" t="s">
        <v>2047</v>
      </c>
      <c r="C45" s="130" t="s">
        <v>17</v>
      </c>
      <c r="D45" s="130" t="s">
        <v>18</v>
      </c>
      <c r="E45" s="130" t="s">
        <v>32</v>
      </c>
      <c r="F45" s="529" t="s">
        <v>6046</v>
      </c>
      <c r="G45" s="530" t="s">
        <v>6039</v>
      </c>
      <c r="H45" s="7" t="s">
        <v>6049</v>
      </c>
    </row>
    <row r="46" spans="1:8">
      <c r="A46" s="349" t="s">
        <v>1964</v>
      </c>
      <c r="B46" s="538" t="s">
        <v>1968</v>
      </c>
      <c r="C46" s="130" t="s">
        <v>17</v>
      </c>
      <c r="D46" s="130" t="s">
        <v>18</v>
      </c>
      <c r="E46" s="130" t="s">
        <v>32</v>
      </c>
      <c r="F46" s="529" t="s">
        <v>6046</v>
      </c>
      <c r="G46" s="530" t="s">
        <v>6039</v>
      </c>
      <c r="H46" s="7" t="s">
        <v>6049</v>
      </c>
    </row>
    <row r="47" spans="1:8">
      <c r="A47" s="3" t="s">
        <v>310</v>
      </c>
      <c r="B47" s="4" t="s">
        <v>311</v>
      </c>
      <c r="C47" s="130" t="s">
        <v>17</v>
      </c>
      <c r="D47" s="130" t="s">
        <v>18</v>
      </c>
      <c r="E47" s="130" t="s">
        <v>32</v>
      </c>
      <c r="F47" s="529" t="s">
        <v>233</v>
      </c>
      <c r="G47" s="530" t="s">
        <v>6039</v>
      </c>
      <c r="H47" s="7" t="s">
        <v>6049</v>
      </c>
    </row>
    <row r="48" spans="1:8">
      <c r="A48" s="349" t="s">
        <v>1092</v>
      </c>
      <c r="B48" s="538" t="s">
        <v>1093</v>
      </c>
      <c r="C48" s="130" t="s">
        <v>17</v>
      </c>
      <c r="D48" s="130" t="s">
        <v>18</v>
      </c>
      <c r="E48" s="130" t="s">
        <v>32</v>
      </c>
      <c r="F48" s="529" t="s">
        <v>6036</v>
      </c>
      <c r="G48" s="530" t="s">
        <v>6039</v>
      </c>
      <c r="H48" s="7" t="s">
        <v>6049</v>
      </c>
    </row>
    <row r="49" spans="1:8">
      <c r="A49" s="349" t="s">
        <v>2257</v>
      </c>
      <c r="B49" s="538" t="s">
        <v>2258</v>
      </c>
      <c r="C49" s="130" t="s">
        <v>17</v>
      </c>
      <c r="D49" s="130" t="s">
        <v>18</v>
      </c>
      <c r="E49" s="130" t="s">
        <v>32</v>
      </c>
      <c r="F49" s="529" t="s">
        <v>6036</v>
      </c>
      <c r="G49" s="530" t="s">
        <v>6039</v>
      </c>
      <c r="H49" s="7" t="s">
        <v>6049</v>
      </c>
    </row>
    <row r="50" spans="1:8">
      <c r="A50" s="349" t="s">
        <v>2282</v>
      </c>
      <c r="B50" s="538" t="s">
        <v>2283</v>
      </c>
      <c r="C50" s="130" t="s">
        <v>17</v>
      </c>
      <c r="D50" s="130" t="s">
        <v>18</v>
      </c>
      <c r="E50" s="130" t="s">
        <v>32</v>
      </c>
      <c r="F50" s="529" t="s">
        <v>6036</v>
      </c>
      <c r="G50" s="530" t="s">
        <v>6039</v>
      </c>
      <c r="H50" s="7" t="s">
        <v>6049</v>
      </c>
    </row>
    <row r="51" spans="1:8">
      <c r="A51" s="349" t="s">
        <v>2846</v>
      </c>
      <c r="B51" s="538" t="s">
        <v>2847</v>
      </c>
      <c r="C51" s="130" t="s">
        <v>17</v>
      </c>
      <c r="D51" s="130" t="s">
        <v>18</v>
      </c>
      <c r="E51" s="130" t="s">
        <v>32</v>
      </c>
      <c r="F51" s="529" t="s">
        <v>6036</v>
      </c>
      <c r="G51" s="530" t="s">
        <v>6039</v>
      </c>
      <c r="H51" s="7" t="s">
        <v>6049</v>
      </c>
    </row>
    <row r="52" spans="1:8">
      <c r="A52" s="349" t="s">
        <v>2902</v>
      </c>
      <c r="B52" s="539" t="s">
        <v>2903</v>
      </c>
      <c r="C52" s="130" t="s">
        <v>17</v>
      </c>
      <c r="D52" s="130" t="s">
        <v>18</v>
      </c>
      <c r="E52" s="130" t="s">
        <v>32</v>
      </c>
      <c r="F52" s="529" t="s">
        <v>6036</v>
      </c>
      <c r="G52" s="530" t="s">
        <v>6039</v>
      </c>
      <c r="H52" s="7" t="s">
        <v>6049</v>
      </c>
    </row>
    <row r="53" spans="1:8">
      <c r="A53" s="349" t="s">
        <v>3044</v>
      </c>
      <c r="B53" s="538" t="s">
        <v>3045</v>
      </c>
      <c r="C53" s="130" t="s">
        <v>17</v>
      </c>
      <c r="D53" s="130" t="s">
        <v>18</v>
      </c>
      <c r="E53" s="130" t="s">
        <v>32</v>
      </c>
      <c r="F53" s="529" t="s">
        <v>6036</v>
      </c>
      <c r="G53" s="530" t="s">
        <v>6039</v>
      </c>
      <c r="H53" s="7" t="s">
        <v>6049</v>
      </c>
    </row>
    <row r="54" spans="1:8">
      <c r="A54" s="349" t="s">
        <v>1299</v>
      </c>
      <c r="B54" s="538" t="s">
        <v>1300</v>
      </c>
      <c r="C54" s="130" t="s">
        <v>17</v>
      </c>
      <c r="D54" s="130" t="s">
        <v>18</v>
      </c>
      <c r="E54" s="130" t="s">
        <v>32</v>
      </c>
      <c r="F54" s="529" t="s">
        <v>6036</v>
      </c>
      <c r="G54" s="530" t="s">
        <v>6039</v>
      </c>
      <c r="H54" s="7" t="s">
        <v>6049</v>
      </c>
    </row>
    <row r="55" spans="1:8">
      <c r="A55" s="349" t="s">
        <v>1810</v>
      </c>
      <c r="B55" s="538" t="s">
        <v>1811</v>
      </c>
      <c r="C55" s="130" t="s">
        <v>17</v>
      </c>
      <c r="D55" s="130" t="s">
        <v>18</v>
      </c>
      <c r="E55" s="130" t="s">
        <v>32</v>
      </c>
      <c r="F55" s="529" t="s">
        <v>299</v>
      </c>
      <c r="G55" s="530" t="s">
        <v>6039</v>
      </c>
      <c r="H55" s="7" t="s">
        <v>6049</v>
      </c>
    </row>
    <row r="56" spans="1:8">
      <c r="A56" s="349" t="s">
        <v>2797</v>
      </c>
      <c r="B56" s="538" t="s">
        <v>2798</v>
      </c>
      <c r="C56" s="130" t="s">
        <v>17</v>
      </c>
      <c r="D56" s="130" t="s">
        <v>18</v>
      </c>
      <c r="E56" s="130" t="s">
        <v>32</v>
      </c>
      <c r="F56" s="529" t="s">
        <v>233</v>
      </c>
      <c r="G56" s="530" t="s">
        <v>6039</v>
      </c>
      <c r="H56" s="7" t="s">
        <v>6049</v>
      </c>
    </row>
    <row r="57" spans="1:8">
      <c r="A57" s="3" t="s">
        <v>773</v>
      </c>
      <c r="B57" s="4" t="s">
        <v>774</v>
      </c>
      <c r="C57" s="130" t="s">
        <v>17</v>
      </c>
      <c r="D57" s="130" t="s">
        <v>18</v>
      </c>
      <c r="E57" s="130" t="s">
        <v>42</v>
      </c>
      <c r="F57" s="529" t="s">
        <v>6050</v>
      </c>
      <c r="G57" s="530" t="s">
        <v>6039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6051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6052</v>
      </c>
      <c r="C2" s="540" t="s">
        <v>6053</v>
      </c>
      <c r="D2" s="540" t="s">
        <v>5659</v>
      </c>
      <c r="E2" s="540" t="s">
        <v>6054</v>
      </c>
      <c r="F2" s="540" t="s">
        <v>6055</v>
      </c>
      <c r="G2" s="540" t="s">
        <v>6056</v>
      </c>
      <c r="H2" s="540" t="s">
        <v>6057</v>
      </c>
      <c r="I2" s="540" t="s">
        <v>6058</v>
      </c>
      <c r="J2" s="540" t="s">
        <v>6059</v>
      </c>
      <c r="K2" s="540" t="s">
        <v>6060</v>
      </c>
      <c r="L2" s="540" t="s">
        <v>6061</v>
      </c>
      <c r="M2" s="540" t="s">
        <v>6062</v>
      </c>
    </row>
    <row r="3" spans="1:13">
      <c r="A3" s="87" t="s">
        <v>17</v>
      </c>
      <c r="B3" s="541">
        <f>BTG!AR935</f>
        <v>299052900.73000032</v>
      </c>
      <c r="C3" s="541">
        <f>BTG!AS935</f>
        <v>307051791.96000004</v>
      </c>
      <c r="D3" s="541">
        <f>BTG!AT935</f>
        <v>305990253.87999988</v>
      </c>
      <c r="E3" s="541">
        <f>BTG!AU935</f>
        <v>321180823.67000014</v>
      </c>
      <c r="F3" s="541">
        <f>BTG!AV935</f>
        <v>330498211.71000016</v>
      </c>
      <c r="G3" s="541">
        <f>BTG!AW935</f>
        <v>337035449.65000004</v>
      </c>
      <c r="H3" s="541">
        <f>BTG!AX935</f>
        <v>282738204.07999974</v>
      </c>
      <c r="I3" s="541">
        <f>BTG!AY935</f>
        <v>262223673.79000008</v>
      </c>
      <c r="J3" s="541">
        <f>BTG!AZ935</f>
        <v>256272540.12999985</v>
      </c>
      <c r="K3" s="541">
        <f>BTG!BA935</f>
        <v>252318336.78000003</v>
      </c>
      <c r="L3" s="541">
        <f>BTG!BB935</f>
        <v>264045058.64999995</v>
      </c>
      <c r="M3" s="541">
        <f>BTG!BC935</f>
        <v>268414282.72999993</v>
      </c>
    </row>
    <row r="4" spans="1:13">
      <c r="A4" s="87" t="s">
        <v>3828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3156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30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3860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3958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6063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6064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6052</v>
      </c>
      <c r="C13" s="540" t="s">
        <v>6053</v>
      </c>
      <c r="D13" s="540" t="s">
        <v>5659</v>
      </c>
      <c r="E13" s="540" t="s">
        <v>6054</v>
      </c>
      <c r="F13" s="540" t="s">
        <v>6055</v>
      </c>
      <c r="G13" s="540" t="s">
        <v>6056</v>
      </c>
      <c r="H13" s="540" t="s">
        <v>6057</v>
      </c>
      <c r="I13" s="540" t="s">
        <v>6058</v>
      </c>
      <c r="J13" s="540" t="s">
        <v>6059</v>
      </c>
      <c r="K13" s="540" t="s">
        <v>6060</v>
      </c>
      <c r="L13" s="540" t="s">
        <v>6061</v>
      </c>
      <c r="M13" s="540" t="s">
        <v>6062</v>
      </c>
    </row>
    <row r="14" spans="1:13">
      <c r="A14" s="87" t="s">
        <v>3966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4026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6063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6065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6066</v>
      </c>
      <c r="B22" s="540" t="s">
        <v>6052</v>
      </c>
      <c r="C22" s="540" t="s">
        <v>6053</v>
      </c>
      <c r="D22" s="540" t="s">
        <v>5659</v>
      </c>
      <c r="E22" s="540" t="s">
        <v>6054</v>
      </c>
      <c r="F22" s="540" t="s">
        <v>6055</v>
      </c>
      <c r="G22" s="540" t="s">
        <v>6056</v>
      </c>
      <c r="H22" s="540" t="s">
        <v>6057</v>
      </c>
      <c r="I22" s="540" t="s">
        <v>6058</v>
      </c>
      <c r="J22" s="540" t="s">
        <v>6059</v>
      </c>
      <c r="K22" s="540" t="s">
        <v>6060</v>
      </c>
      <c r="L22" s="540" t="s">
        <v>5658</v>
      </c>
      <c r="M22" s="540" t="s">
        <v>6067</v>
      </c>
    </row>
    <row r="23" spans="1:13">
      <c r="A23" s="542" t="s">
        <v>6068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6069</v>
      </c>
      <c r="L23" s="543">
        <v>21940440.059999999</v>
      </c>
      <c r="M23" s="543">
        <v>18173871.219999999</v>
      </c>
    </row>
    <row r="26" spans="1:13">
      <c r="A26" s="678" t="s">
        <v>6070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6066</v>
      </c>
      <c r="B27" s="540" t="s">
        <v>6056</v>
      </c>
      <c r="C27" s="540" t="s">
        <v>6057</v>
      </c>
      <c r="D27" s="540" t="s">
        <v>6058</v>
      </c>
      <c r="E27" s="540" t="s">
        <v>6059</v>
      </c>
      <c r="F27" s="540" t="s">
        <v>6060</v>
      </c>
      <c r="G27" s="540" t="s">
        <v>5658</v>
      </c>
      <c r="H27" s="540" t="s">
        <v>6062</v>
      </c>
      <c r="I27" s="540" t="s">
        <v>6071</v>
      </c>
    </row>
    <row r="28" spans="1:13">
      <c r="A28" s="542" t="s">
        <v>159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6072</v>
      </c>
      <c r="B1" s="547" t="s">
        <v>6073</v>
      </c>
      <c r="C1" s="547" t="s">
        <v>6074</v>
      </c>
      <c r="D1" s="547" t="s">
        <v>6075</v>
      </c>
      <c r="E1" s="547" t="s">
        <v>6076</v>
      </c>
      <c r="F1" s="547" t="s">
        <v>6077</v>
      </c>
      <c r="G1" s="547" t="s">
        <v>6078</v>
      </c>
    </row>
    <row r="2" spans="1:17" ht="15.75" customHeight="1">
      <c r="A2" s="548" t="s">
        <v>6079</v>
      </c>
      <c r="B2" s="549" t="s">
        <v>6080</v>
      </c>
      <c r="C2" s="550">
        <v>30271</v>
      </c>
      <c r="D2" s="549">
        <f t="shared" ref="D2:D14" si="0">DATEDIF(C2,$C$121,"Y")</f>
        <v>37</v>
      </c>
      <c r="E2" s="549" t="s">
        <v>6081</v>
      </c>
      <c r="F2" s="549" t="s">
        <v>6082</v>
      </c>
      <c r="G2" s="136">
        <v>326844</v>
      </c>
      <c r="J2" s="551" t="s">
        <v>6073</v>
      </c>
      <c r="K2" s="549" t="s">
        <v>6063</v>
      </c>
      <c r="L2" s="549" t="s">
        <v>6083</v>
      </c>
      <c r="M2" s="549" t="s">
        <v>6084</v>
      </c>
      <c r="N2" s="549" t="s">
        <v>6083</v>
      </c>
      <c r="O2" s="549" t="s">
        <v>6085</v>
      </c>
    </row>
    <row r="3" spans="1:17" ht="15.75" customHeight="1">
      <c r="A3" s="552" t="s">
        <v>6086</v>
      </c>
      <c r="B3" s="549" t="s">
        <v>5747</v>
      </c>
      <c r="C3" s="550">
        <v>20755</v>
      </c>
      <c r="D3" s="549">
        <f t="shared" si="0"/>
        <v>63</v>
      </c>
      <c r="E3" s="549" t="s">
        <v>6087</v>
      </c>
      <c r="F3" s="549" t="s">
        <v>6082</v>
      </c>
      <c r="G3" s="136">
        <v>100078.05</v>
      </c>
      <c r="J3" s="320" t="s">
        <v>6088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6089</v>
      </c>
      <c r="B4" s="549" t="s">
        <v>6080</v>
      </c>
      <c r="C4" s="550">
        <v>28058</v>
      </c>
      <c r="D4" s="549">
        <f t="shared" si="0"/>
        <v>43</v>
      </c>
      <c r="E4" s="549" t="s">
        <v>6090</v>
      </c>
      <c r="F4" s="549" t="s">
        <v>6082</v>
      </c>
      <c r="G4" s="136">
        <v>49196.01</v>
      </c>
      <c r="J4" s="320" t="s">
        <v>6091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20" t="s">
        <v>6092</v>
      </c>
      <c r="B5" s="549" t="s">
        <v>6080</v>
      </c>
      <c r="C5" s="550">
        <v>29075</v>
      </c>
      <c r="D5" s="549">
        <f t="shared" si="0"/>
        <v>40</v>
      </c>
      <c r="E5" s="549" t="s">
        <v>6090</v>
      </c>
      <c r="F5" s="549" t="s">
        <v>6082</v>
      </c>
      <c r="G5" s="136">
        <v>100349</v>
      </c>
      <c r="J5" s="320" t="s">
        <v>6063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3378</v>
      </c>
      <c r="P5" s="556">
        <f>SUM(P3:P4)</f>
        <v>108</v>
      </c>
    </row>
    <row r="6" spans="1:17" ht="15.75" customHeight="1">
      <c r="A6" s="552" t="s">
        <v>6093</v>
      </c>
      <c r="B6" s="549" t="s">
        <v>6080</v>
      </c>
      <c r="C6" s="550">
        <v>26364</v>
      </c>
      <c r="D6" s="549">
        <f t="shared" si="0"/>
        <v>47</v>
      </c>
      <c r="E6" s="549" t="s">
        <v>6090</v>
      </c>
      <c r="F6" s="549" t="s">
        <v>6082</v>
      </c>
      <c r="G6" s="136">
        <v>254439</v>
      </c>
      <c r="P6" s="556"/>
    </row>
    <row r="7" spans="1:17" ht="15.75" customHeight="1">
      <c r="A7" s="552" t="s">
        <v>6094</v>
      </c>
      <c r="B7" s="549" t="s">
        <v>6080</v>
      </c>
      <c r="C7" s="550">
        <v>30591</v>
      </c>
      <c r="D7" s="549">
        <f t="shared" si="0"/>
        <v>36</v>
      </c>
      <c r="E7" s="549" t="s">
        <v>6081</v>
      </c>
      <c r="F7" s="549" t="s">
        <v>6095</v>
      </c>
      <c r="G7" s="136">
        <v>105616</v>
      </c>
      <c r="J7" s="551" t="s">
        <v>6075</v>
      </c>
      <c r="K7" s="549" t="s">
        <v>6063</v>
      </c>
      <c r="L7" s="549" t="s">
        <v>6083</v>
      </c>
      <c r="M7" s="549" t="s">
        <v>6096</v>
      </c>
      <c r="N7" s="549" t="s">
        <v>6083</v>
      </c>
      <c r="O7" s="549" t="s">
        <v>6085</v>
      </c>
      <c r="P7" s="556"/>
    </row>
    <row r="8" spans="1:17" ht="15.75" customHeight="1">
      <c r="A8" s="320" t="s">
        <v>6097</v>
      </c>
      <c r="B8" s="549" t="s">
        <v>6080</v>
      </c>
      <c r="C8" s="550">
        <v>28792</v>
      </c>
      <c r="D8" s="549">
        <f t="shared" si="0"/>
        <v>41</v>
      </c>
      <c r="E8" s="549" t="s">
        <v>6098</v>
      </c>
      <c r="F8" s="549" t="s">
        <v>6082</v>
      </c>
      <c r="G8" s="136">
        <v>1013833</v>
      </c>
      <c r="J8" s="320" t="s">
        <v>6099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20" t="s">
        <v>6100</v>
      </c>
      <c r="B9" s="549" t="s">
        <v>6080</v>
      </c>
      <c r="C9" s="550">
        <v>33605</v>
      </c>
      <c r="D9" s="549">
        <f t="shared" si="0"/>
        <v>28</v>
      </c>
      <c r="E9" s="549" t="s">
        <v>6101</v>
      </c>
      <c r="F9" s="549" t="s">
        <v>6082</v>
      </c>
      <c r="G9" s="136">
        <v>5158.12</v>
      </c>
      <c r="J9" s="320" t="s">
        <v>6102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6103</v>
      </c>
      <c r="B10" s="549" t="s">
        <v>5747</v>
      </c>
      <c r="C10" s="550">
        <v>23623</v>
      </c>
      <c r="D10" s="549">
        <f t="shared" si="0"/>
        <v>55</v>
      </c>
      <c r="E10" s="549" t="s">
        <v>6104</v>
      </c>
      <c r="F10" s="549" t="s">
        <v>6082</v>
      </c>
      <c r="G10" s="136">
        <v>928015</v>
      </c>
      <c r="J10" s="320" t="s">
        <v>6105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6106</v>
      </c>
      <c r="B11" s="549" t="s">
        <v>5747</v>
      </c>
      <c r="C11" s="550">
        <v>31602</v>
      </c>
      <c r="D11" s="549">
        <f t="shared" si="0"/>
        <v>33</v>
      </c>
      <c r="E11" s="549" t="s">
        <v>6107</v>
      </c>
      <c r="F11" s="549" t="s">
        <v>6082</v>
      </c>
      <c r="G11" s="136">
        <v>449686</v>
      </c>
      <c r="J11" s="320" t="s">
        <v>6108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6109</v>
      </c>
      <c r="B12" s="549" t="s">
        <v>5747</v>
      </c>
      <c r="C12" s="550">
        <v>24295</v>
      </c>
      <c r="D12" s="549">
        <f t="shared" si="0"/>
        <v>53</v>
      </c>
      <c r="E12" s="549" t="s">
        <v>6110</v>
      </c>
      <c r="F12" s="549" t="s">
        <v>6082</v>
      </c>
      <c r="G12" s="136">
        <v>174816</v>
      </c>
      <c r="J12" s="320" t="s">
        <v>6111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6112</v>
      </c>
      <c r="B13" s="549" t="s">
        <v>6080</v>
      </c>
      <c r="C13" s="550">
        <v>13520</v>
      </c>
      <c r="D13" s="549">
        <f t="shared" si="0"/>
        <v>82</v>
      </c>
      <c r="E13" s="549" t="s">
        <v>6113</v>
      </c>
      <c r="F13" s="549" t="s">
        <v>6114</v>
      </c>
      <c r="G13" s="136">
        <v>147417</v>
      </c>
      <c r="J13" s="320" t="s">
        <v>6115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6116</v>
      </c>
      <c r="B14" s="549" t="s">
        <v>6080</v>
      </c>
      <c r="C14" s="550">
        <v>23066</v>
      </c>
      <c r="D14" s="549">
        <f t="shared" si="0"/>
        <v>56</v>
      </c>
      <c r="E14" s="549" t="s">
        <v>6081</v>
      </c>
      <c r="F14" s="549" t="s">
        <v>6082</v>
      </c>
      <c r="G14" s="136">
        <v>31376</v>
      </c>
      <c r="J14" s="320" t="s">
        <v>6117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5098</v>
      </c>
    </row>
    <row r="15" spans="1:17" ht="15.75" customHeight="1">
      <c r="A15" s="560" t="s">
        <v>6118</v>
      </c>
      <c r="B15" s="549" t="s">
        <v>6080</v>
      </c>
      <c r="C15" s="550"/>
      <c r="D15" s="549"/>
      <c r="E15" s="549" t="s">
        <v>6098</v>
      </c>
      <c r="F15" s="549"/>
      <c r="G15" s="136">
        <v>0</v>
      </c>
      <c r="J15" s="320" t="s">
        <v>6063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20" t="s">
        <v>6119</v>
      </c>
      <c r="B16" s="549" t="s">
        <v>5747</v>
      </c>
      <c r="C16" s="550">
        <v>29816</v>
      </c>
      <c r="D16" s="549">
        <f t="shared" ref="D16:D53" si="4">DATEDIF(C16,$C$121,"Y")</f>
        <v>38</v>
      </c>
      <c r="E16" s="549" t="s">
        <v>6107</v>
      </c>
      <c r="F16" s="549" t="s">
        <v>6082</v>
      </c>
      <c r="G16" s="136">
        <v>101819</v>
      </c>
    </row>
    <row r="17" spans="1:18" ht="15.75" customHeight="1">
      <c r="A17" s="552" t="s">
        <v>6120</v>
      </c>
      <c r="B17" s="549" t="s">
        <v>5747</v>
      </c>
      <c r="C17" s="550">
        <v>31091</v>
      </c>
      <c r="D17" s="549">
        <f t="shared" si="4"/>
        <v>34</v>
      </c>
      <c r="E17" s="549" t="s">
        <v>6107</v>
      </c>
      <c r="F17" s="549" t="s">
        <v>6082</v>
      </c>
      <c r="G17" s="136">
        <v>35841.42</v>
      </c>
      <c r="J17" s="547" t="s">
        <v>6076</v>
      </c>
      <c r="K17" s="549" t="s">
        <v>6063</v>
      </c>
      <c r="L17" s="549" t="s">
        <v>6083</v>
      </c>
      <c r="M17" s="549" t="s">
        <v>6121</v>
      </c>
      <c r="N17" s="549" t="s">
        <v>6083</v>
      </c>
      <c r="O17" s="549" t="s">
        <v>6085</v>
      </c>
      <c r="R17" s="559" t="s">
        <v>5098</v>
      </c>
    </row>
    <row r="18" spans="1:18" ht="15.75" customHeight="1">
      <c r="A18" s="552" t="s">
        <v>6122</v>
      </c>
      <c r="B18" s="549" t="s">
        <v>6080</v>
      </c>
      <c r="C18" s="550">
        <v>31386</v>
      </c>
      <c r="D18" s="549">
        <f t="shared" si="4"/>
        <v>34</v>
      </c>
      <c r="E18" s="549" t="s">
        <v>6123</v>
      </c>
      <c r="F18" s="549" t="s">
        <v>6082</v>
      </c>
      <c r="G18" s="136">
        <v>215750</v>
      </c>
      <c r="J18" s="320" t="s">
        <v>6081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6124</v>
      </c>
      <c r="B19" s="549" t="s">
        <v>6080</v>
      </c>
      <c r="C19" s="550">
        <v>23072</v>
      </c>
      <c r="D19" s="549">
        <f t="shared" si="4"/>
        <v>56</v>
      </c>
      <c r="E19" s="549" t="s">
        <v>6125</v>
      </c>
      <c r="F19" s="549" t="s">
        <v>6082</v>
      </c>
      <c r="G19" s="136">
        <v>132923</v>
      </c>
      <c r="J19" s="320" t="s">
        <v>6098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6126</v>
      </c>
      <c r="B20" s="549" t="s">
        <v>6080</v>
      </c>
      <c r="C20" s="550">
        <v>29186</v>
      </c>
      <c r="D20" s="549">
        <f t="shared" si="4"/>
        <v>40</v>
      </c>
      <c r="E20" s="549" t="s">
        <v>6101</v>
      </c>
      <c r="F20" s="549" t="s">
        <v>6082</v>
      </c>
      <c r="G20" s="136">
        <f>707418+847182</f>
        <v>1554600</v>
      </c>
      <c r="J20" s="320" t="s">
        <v>6101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20" t="s">
        <v>6127</v>
      </c>
      <c r="B21" s="549" t="s">
        <v>5747</v>
      </c>
      <c r="C21" s="550">
        <v>30936</v>
      </c>
      <c r="D21" s="549">
        <f t="shared" si="4"/>
        <v>35</v>
      </c>
      <c r="E21" s="549" t="s">
        <v>6128</v>
      </c>
      <c r="F21" s="549" t="s">
        <v>6082</v>
      </c>
      <c r="G21" s="136">
        <v>511766</v>
      </c>
      <c r="H21" s="559"/>
      <c r="I21" s="559"/>
      <c r="J21" s="320" t="s">
        <v>6090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6129</v>
      </c>
      <c r="B22" s="549" t="s">
        <v>6080</v>
      </c>
      <c r="C22" s="550">
        <v>26191</v>
      </c>
      <c r="D22" s="549">
        <f t="shared" si="4"/>
        <v>48</v>
      </c>
      <c r="E22" s="549" t="s">
        <v>6130</v>
      </c>
      <c r="F22" s="549" t="s">
        <v>6082</v>
      </c>
      <c r="G22" s="136">
        <v>916562</v>
      </c>
      <c r="J22" s="320" t="s">
        <v>6123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6131</v>
      </c>
      <c r="B23" s="549" t="s">
        <v>6080</v>
      </c>
      <c r="C23" s="550">
        <v>32417</v>
      </c>
      <c r="D23" s="549">
        <f t="shared" si="4"/>
        <v>31</v>
      </c>
      <c r="E23" s="549" t="s">
        <v>6098</v>
      </c>
      <c r="F23" s="549" t="s">
        <v>6082</v>
      </c>
      <c r="G23" s="136">
        <v>332795</v>
      </c>
      <c r="J23" s="320" t="s">
        <v>6132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5098</v>
      </c>
    </row>
    <row r="24" spans="1:18" ht="15.75" customHeight="1">
      <c r="A24" s="552" t="s">
        <v>6133</v>
      </c>
      <c r="B24" s="549" t="s">
        <v>5747</v>
      </c>
      <c r="C24" s="550">
        <v>26324</v>
      </c>
      <c r="D24" s="549">
        <f t="shared" si="4"/>
        <v>47</v>
      </c>
      <c r="E24" s="549" t="s">
        <v>6107</v>
      </c>
      <c r="F24" s="549" t="s">
        <v>6082</v>
      </c>
      <c r="G24" s="136">
        <v>191406</v>
      </c>
      <c r="J24" s="320" t="s">
        <v>6125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5098</v>
      </c>
    </row>
    <row r="25" spans="1:18" ht="15.75" customHeight="1">
      <c r="A25" s="552" t="s">
        <v>6134</v>
      </c>
      <c r="B25" s="549" t="s">
        <v>5747</v>
      </c>
      <c r="C25" s="550">
        <v>24529</v>
      </c>
      <c r="D25" s="549">
        <f t="shared" si="4"/>
        <v>52</v>
      </c>
      <c r="E25" s="549" t="s">
        <v>6135</v>
      </c>
      <c r="F25" s="549" t="s">
        <v>6082</v>
      </c>
      <c r="G25" s="136">
        <v>91137</v>
      </c>
      <c r="J25" s="320" t="s">
        <v>6113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6136</v>
      </c>
      <c r="B26" s="549" t="s">
        <v>6080</v>
      </c>
      <c r="C26" s="550">
        <v>28883</v>
      </c>
      <c r="D26" s="549">
        <f t="shared" si="4"/>
        <v>40</v>
      </c>
      <c r="E26" s="549" t="s">
        <v>6123</v>
      </c>
      <c r="F26" s="549" t="s">
        <v>6082</v>
      </c>
      <c r="G26" s="136">
        <v>271013.45</v>
      </c>
      <c r="J26" s="320" t="s">
        <v>6137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6138</v>
      </c>
      <c r="B27" s="549" t="s">
        <v>5747</v>
      </c>
      <c r="C27" s="550">
        <v>22919</v>
      </c>
      <c r="D27" s="549">
        <f t="shared" si="4"/>
        <v>57</v>
      </c>
      <c r="E27" s="549" t="s">
        <v>6107</v>
      </c>
      <c r="F27" s="549" t="s">
        <v>6082</v>
      </c>
      <c r="G27" s="136">
        <v>187575</v>
      </c>
      <c r="J27" s="320" t="s">
        <v>6139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6140</v>
      </c>
      <c r="B28" s="549" t="s">
        <v>5747</v>
      </c>
      <c r="C28" s="550">
        <v>25781</v>
      </c>
      <c r="D28" s="549">
        <f t="shared" si="4"/>
        <v>49</v>
      </c>
      <c r="E28" s="549"/>
      <c r="F28" s="549" t="s">
        <v>6082</v>
      </c>
      <c r="G28" s="136">
        <v>0</v>
      </c>
      <c r="J28" s="320" t="s">
        <v>6063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20" t="s">
        <v>6141</v>
      </c>
      <c r="B29" s="549" t="s">
        <v>6080</v>
      </c>
      <c r="C29" s="550">
        <v>27513</v>
      </c>
      <c r="D29" s="549">
        <f t="shared" si="4"/>
        <v>44</v>
      </c>
      <c r="E29" s="549" t="s">
        <v>6101</v>
      </c>
      <c r="F29" s="549"/>
      <c r="G29" s="136">
        <v>57062.68</v>
      </c>
    </row>
    <row r="30" spans="1:18" ht="15.75" customHeight="1">
      <c r="A30" s="320" t="s">
        <v>6142</v>
      </c>
      <c r="B30" s="549" t="s">
        <v>5747</v>
      </c>
      <c r="C30" s="550">
        <v>22401</v>
      </c>
      <c r="D30" s="549">
        <f t="shared" si="4"/>
        <v>58</v>
      </c>
      <c r="E30" s="549" t="s">
        <v>6107</v>
      </c>
      <c r="F30" s="549" t="s">
        <v>6082</v>
      </c>
      <c r="G30" s="136">
        <v>163478</v>
      </c>
    </row>
    <row r="31" spans="1:18" ht="15.75" customHeight="1">
      <c r="A31" s="560" t="s">
        <v>6143</v>
      </c>
      <c r="B31" s="549" t="s">
        <v>5747</v>
      </c>
      <c r="C31" s="550">
        <v>19484</v>
      </c>
      <c r="D31" s="549">
        <f t="shared" si="4"/>
        <v>66</v>
      </c>
      <c r="E31" s="549" t="s">
        <v>6144</v>
      </c>
      <c r="F31" s="549" t="s">
        <v>6082</v>
      </c>
      <c r="G31" s="136">
        <v>0</v>
      </c>
      <c r="J31" s="547" t="s">
        <v>6078</v>
      </c>
    </row>
    <row r="32" spans="1:18" ht="15.75" customHeight="1">
      <c r="A32" s="552" t="s">
        <v>6145</v>
      </c>
      <c r="B32" s="549" t="s">
        <v>6080</v>
      </c>
      <c r="C32" s="550">
        <v>25747</v>
      </c>
      <c r="D32" s="549">
        <f t="shared" si="4"/>
        <v>49</v>
      </c>
      <c r="E32" s="549" t="s">
        <v>6090</v>
      </c>
      <c r="F32" s="549" t="s">
        <v>6082</v>
      </c>
      <c r="G32" s="136">
        <f>205400+183458</f>
        <v>388858</v>
      </c>
    </row>
    <row r="33" spans="1:12" ht="15.75" customHeight="1">
      <c r="A33" s="552" t="s">
        <v>6146</v>
      </c>
      <c r="B33" s="549" t="s">
        <v>6080</v>
      </c>
      <c r="C33" s="550">
        <v>28151</v>
      </c>
      <c r="D33" s="549">
        <f t="shared" si="4"/>
        <v>42</v>
      </c>
      <c r="E33" s="549" t="s">
        <v>6090</v>
      </c>
      <c r="F33" s="549" t="s">
        <v>6082</v>
      </c>
      <c r="G33" s="136">
        <v>56328</v>
      </c>
    </row>
    <row r="34" spans="1:12" ht="15.75" customHeight="1">
      <c r="A34" s="320" t="s">
        <v>6147</v>
      </c>
      <c r="B34" s="549" t="s">
        <v>6080</v>
      </c>
      <c r="C34" s="550">
        <v>27906</v>
      </c>
      <c r="D34" s="549">
        <f t="shared" si="4"/>
        <v>43</v>
      </c>
      <c r="E34" s="549" t="s">
        <v>6137</v>
      </c>
      <c r="F34" s="549" t="s">
        <v>6082</v>
      </c>
      <c r="G34" s="136">
        <v>257451</v>
      </c>
    </row>
    <row r="35" spans="1:12" ht="15.75" customHeight="1">
      <c r="A35" s="320" t="s">
        <v>6148</v>
      </c>
      <c r="B35" s="549" t="s">
        <v>6080</v>
      </c>
      <c r="C35" s="550">
        <v>28906</v>
      </c>
      <c r="D35" s="549">
        <f t="shared" si="4"/>
        <v>40</v>
      </c>
      <c r="E35" s="549" t="s">
        <v>6101</v>
      </c>
      <c r="F35" s="549" t="s">
        <v>6082</v>
      </c>
      <c r="G35" s="136">
        <v>402433</v>
      </c>
    </row>
    <row r="36" spans="1:12" ht="15.75" customHeight="1">
      <c r="A36" s="552" t="s">
        <v>6149</v>
      </c>
      <c r="B36" s="549" t="s">
        <v>6080</v>
      </c>
      <c r="C36" s="550">
        <v>30587</v>
      </c>
      <c r="D36" s="549">
        <f t="shared" si="4"/>
        <v>36</v>
      </c>
      <c r="E36" s="549" t="s">
        <v>6123</v>
      </c>
      <c r="F36" s="549" t="s">
        <v>6082</v>
      </c>
      <c r="G36" s="136">
        <f>458323+1000228</f>
        <v>1458551</v>
      </c>
    </row>
    <row r="37" spans="1:12" ht="15.75" customHeight="1">
      <c r="A37" s="552" t="s">
        <v>6150</v>
      </c>
      <c r="B37" s="549" t="s">
        <v>5747</v>
      </c>
      <c r="C37" s="550">
        <v>15096</v>
      </c>
      <c r="D37" s="549">
        <f t="shared" si="4"/>
        <v>78</v>
      </c>
      <c r="E37" s="549" t="s">
        <v>6144</v>
      </c>
      <c r="F37" s="549" t="s">
        <v>6082</v>
      </c>
      <c r="G37" s="136">
        <v>179256</v>
      </c>
    </row>
    <row r="38" spans="1:12" ht="15.75" customHeight="1">
      <c r="A38" s="552" t="s">
        <v>6151</v>
      </c>
      <c r="B38" s="549" t="s">
        <v>6080</v>
      </c>
      <c r="C38" s="550">
        <v>27655</v>
      </c>
      <c r="D38" s="549">
        <f t="shared" si="4"/>
        <v>44</v>
      </c>
      <c r="E38" s="549" t="s">
        <v>6125</v>
      </c>
      <c r="F38" s="549" t="s">
        <v>6152</v>
      </c>
      <c r="G38" s="136">
        <v>769189</v>
      </c>
      <c r="J38" s="559" t="s">
        <v>5098</v>
      </c>
    </row>
    <row r="39" spans="1:12" ht="15.75" customHeight="1">
      <c r="A39" s="552" t="s">
        <v>6153</v>
      </c>
      <c r="B39" s="549" t="s">
        <v>6080</v>
      </c>
      <c r="C39" s="550">
        <v>31245</v>
      </c>
      <c r="D39" s="549">
        <f t="shared" si="4"/>
        <v>34</v>
      </c>
      <c r="E39" s="549" t="s">
        <v>6101</v>
      </c>
      <c r="F39" s="549" t="s">
        <v>6082</v>
      </c>
      <c r="G39" s="136">
        <v>166417</v>
      </c>
      <c r="J39" s="559" t="s">
        <v>5098</v>
      </c>
      <c r="K39" s="559" t="s">
        <v>5098</v>
      </c>
    </row>
    <row r="40" spans="1:12" ht="15.75" customHeight="1">
      <c r="A40" s="320" t="s">
        <v>6154</v>
      </c>
      <c r="B40" s="549" t="s">
        <v>6080</v>
      </c>
      <c r="C40" s="550">
        <v>28270</v>
      </c>
      <c r="D40" s="549">
        <f t="shared" si="4"/>
        <v>42</v>
      </c>
      <c r="E40" s="549" t="s">
        <v>6123</v>
      </c>
      <c r="F40" s="549" t="s">
        <v>6082</v>
      </c>
      <c r="G40" s="136">
        <v>208601</v>
      </c>
    </row>
    <row r="41" spans="1:12" ht="15.75" customHeight="1">
      <c r="A41" s="558" t="s">
        <v>4676</v>
      </c>
      <c r="B41" s="549" t="s">
        <v>6080</v>
      </c>
      <c r="C41" s="550">
        <v>23924</v>
      </c>
      <c r="D41" s="549">
        <f t="shared" si="4"/>
        <v>54</v>
      </c>
      <c r="E41" s="549" t="s">
        <v>6101</v>
      </c>
      <c r="F41" s="549"/>
      <c r="G41" s="136">
        <v>278844.53000000003</v>
      </c>
      <c r="J41" s="559" t="s">
        <v>5098</v>
      </c>
    </row>
    <row r="42" spans="1:12" ht="15.75" customHeight="1">
      <c r="A42" s="558" t="s">
        <v>6155</v>
      </c>
      <c r="B42" s="549" t="s">
        <v>6080</v>
      </c>
      <c r="C42" s="550">
        <v>33469</v>
      </c>
      <c r="D42" s="549">
        <f t="shared" si="4"/>
        <v>28</v>
      </c>
      <c r="E42" s="549" t="s">
        <v>6081</v>
      </c>
      <c r="F42" s="549" t="s">
        <v>6156</v>
      </c>
      <c r="G42" s="136">
        <v>131927</v>
      </c>
      <c r="J42" s="559" t="s">
        <v>5098</v>
      </c>
    </row>
    <row r="43" spans="1:12" ht="15.75" customHeight="1">
      <c r="A43" s="552" t="s">
        <v>6157</v>
      </c>
      <c r="B43" s="549" t="s">
        <v>6080</v>
      </c>
      <c r="C43" s="550">
        <v>25643</v>
      </c>
      <c r="D43" s="549">
        <f t="shared" si="4"/>
        <v>49</v>
      </c>
      <c r="E43" s="549" t="s">
        <v>6123</v>
      </c>
      <c r="F43" s="549" t="s">
        <v>6082</v>
      </c>
      <c r="G43" s="136">
        <v>506417</v>
      </c>
      <c r="K43" s="559" t="s">
        <v>5098</v>
      </c>
      <c r="L43" s="559" t="s">
        <v>5098</v>
      </c>
    </row>
    <row r="44" spans="1:12" ht="15.75" customHeight="1">
      <c r="A44" s="558" t="s">
        <v>6158</v>
      </c>
      <c r="B44" s="549" t="s">
        <v>6080</v>
      </c>
      <c r="C44" s="550">
        <v>32920</v>
      </c>
      <c r="D44" s="549">
        <f t="shared" si="4"/>
        <v>29</v>
      </c>
      <c r="E44" s="549" t="s">
        <v>6101</v>
      </c>
      <c r="F44" s="549" t="s">
        <v>6082</v>
      </c>
      <c r="G44" s="136">
        <v>123215.73</v>
      </c>
      <c r="K44" s="559" t="s">
        <v>5098</v>
      </c>
    </row>
    <row r="45" spans="1:12" ht="15.75" customHeight="1">
      <c r="A45" s="552" t="s">
        <v>6159</v>
      </c>
      <c r="B45" s="549" t="s">
        <v>6080</v>
      </c>
      <c r="C45" s="550">
        <v>30264</v>
      </c>
      <c r="D45" s="549">
        <f t="shared" si="4"/>
        <v>37</v>
      </c>
      <c r="E45" s="549" t="s">
        <v>6098</v>
      </c>
      <c r="F45" s="549" t="s">
        <v>6082</v>
      </c>
      <c r="G45" s="136">
        <v>141649</v>
      </c>
    </row>
    <row r="46" spans="1:12" ht="15.75" customHeight="1">
      <c r="A46" s="552" t="s">
        <v>6160</v>
      </c>
      <c r="B46" s="549" t="s">
        <v>5747</v>
      </c>
      <c r="C46" s="550">
        <v>18097</v>
      </c>
      <c r="D46" s="549">
        <f t="shared" si="4"/>
        <v>70</v>
      </c>
      <c r="E46" s="549" t="s">
        <v>6144</v>
      </c>
      <c r="F46" s="549" t="s">
        <v>6082</v>
      </c>
      <c r="G46" s="136">
        <f>913577+225360</f>
        <v>1138937</v>
      </c>
    </row>
    <row r="47" spans="1:12" ht="15.75" customHeight="1">
      <c r="A47" s="558" t="s">
        <v>4777</v>
      </c>
      <c r="B47" s="549" t="s">
        <v>6080</v>
      </c>
      <c r="C47" s="550">
        <v>24085</v>
      </c>
      <c r="D47" s="549">
        <f t="shared" si="4"/>
        <v>54</v>
      </c>
      <c r="E47" s="549" t="s">
        <v>6161</v>
      </c>
      <c r="F47" s="549"/>
      <c r="G47" s="136">
        <v>611765.67000000004</v>
      </c>
      <c r="L47" s="559" t="s">
        <v>5098</v>
      </c>
    </row>
    <row r="48" spans="1:12" ht="15.75" customHeight="1">
      <c r="A48" s="561" t="s">
        <v>6162</v>
      </c>
      <c r="B48" s="549" t="s">
        <v>5747</v>
      </c>
      <c r="C48" s="550">
        <v>31943</v>
      </c>
      <c r="D48" s="549">
        <f t="shared" si="4"/>
        <v>32</v>
      </c>
      <c r="E48" s="549" t="s">
        <v>6163</v>
      </c>
      <c r="F48" s="549" t="s">
        <v>6082</v>
      </c>
      <c r="G48" s="136">
        <v>275126</v>
      </c>
    </row>
    <row r="49" spans="1:11" ht="15.75" customHeight="1">
      <c r="A49" s="561" t="s">
        <v>6164</v>
      </c>
      <c r="B49" s="549" t="s">
        <v>6080</v>
      </c>
      <c r="C49" s="550">
        <v>26994</v>
      </c>
      <c r="D49" s="549">
        <f t="shared" si="4"/>
        <v>46</v>
      </c>
      <c r="E49" s="549" t="s">
        <v>6098</v>
      </c>
      <c r="F49" s="549" t="s">
        <v>6082</v>
      </c>
      <c r="G49" s="136">
        <v>395619</v>
      </c>
    </row>
    <row r="50" spans="1:11" ht="15.75" customHeight="1">
      <c r="A50" s="561" t="s">
        <v>6165</v>
      </c>
      <c r="B50" s="549" t="s">
        <v>6080</v>
      </c>
      <c r="C50" s="550">
        <v>32175</v>
      </c>
      <c r="D50" s="549">
        <f t="shared" si="4"/>
        <v>31</v>
      </c>
      <c r="E50" s="549" t="s">
        <v>6098</v>
      </c>
      <c r="F50" s="549" t="s">
        <v>6082</v>
      </c>
      <c r="G50" s="136">
        <v>125506</v>
      </c>
      <c r="J50" s="559" t="s">
        <v>5098</v>
      </c>
    </row>
    <row r="51" spans="1:11" ht="15.75" customHeight="1">
      <c r="A51" s="562" t="s">
        <v>6166</v>
      </c>
      <c r="B51" s="549" t="s">
        <v>6080</v>
      </c>
      <c r="C51" s="550">
        <v>29879</v>
      </c>
      <c r="D51" s="549">
        <f t="shared" si="4"/>
        <v>38</v>
      </c>
      <c r="E51" s="549" t="s">
        <v>6123</v>
      </c>
      <c r="F51" s="549" t="s">
        <v>6082</v>
      </c>
      <c r="G51" s="136">
        <f>165123+165077</f>
        <v>330200</v>
      </c>
      <c r="J51" s="559" t="s">
        <v>5098</v>
      </c>
    </row>
    <row r="52" spans="1:11" ht="15.75" customHeight="1">
      <c r="A52" s="552" t="s">
        <v>6167</v>
      </c>
      <c r="B52" s="549" t="s">
        <v>6080</v>
      </c>
      <c r="C52" s="550">
        <v>22158</v>
      </c>
      <c r="D52" s="549">
        <f t="shared" si="4"/>
        <v>59</v>
      </c>
      <c r="E52" s="549" t="s">
        <v>6168</v>
      </c>
      <c r="F52" s="549" t="s">
        <v>6082</v>
      </c>
      <c r="G52" s="136">
        <v>167058</v>
      </c>
    </row>
    <row r="53" spans="1:11" ht="15.75" customHeight="1">
      <c r="A53" s="561" t="s">
        <v>6169</v>
      </c>
      <c r="B53" s="549" t="s">
        <v>6080</v>
      </c>
      <c r="C53" s="550">
        <v>13343</v>
      </c>
      <c r="D53" s="549">
        <f t="shared" si="4"/>
        <v>83</v>
      </c>
      <c r="E53" s="549" t="s">
        <v>6113</v>
      </c>
      <c r="F53" s="549" t="s">
        <v>6082</v>
      </c>
      <c r="G53" s="136">
        <v>119871</v>
      </c>
      <c r="J53" s="559" t="s">
        <v>5098</v>
      </c>
    </row>
    <row r="54" spans="1:11" ht="15.75" customHeight="1">
      <c r="A54" s="563" t="s">
        <v>6170</v>
      </c>
      <c r="B54" s="549" t="s">
        <v>5747</v>
      </c>
      <c r="C54" s="550"/>
      <c r="D54" s="549"/>
      <c r="E54" s="549" t="s">
        <v>6171</v>
      </c>
      <c r="F54" s="549"/>
      <c r="G54" s="136">
        <v>0</v>
      </c>
    </row>
    <row r="55" spans="1:11" ht="15.75" customHeight="1">
      <c r="A55" s="562" t="s">
        <v>6172</v>
      </c>
      <c r="B55" s="549" t="s">
        <v>6080</v>
      </c>
      <c r="C55" s="550">
        <v>23916</v>
      </c>
      <c r="D55" s="549">
        <f t="shared" ref="D55:D78" si="7">DATEDIF(C55,$C$121,"Y")</f>
        <v>54</v>
      </c>
      <c r="E55" s="549" t="s">
        <v>6098</v>
      </c>
      <c r="F55" s="549" t="s">
        <v>6082</v>
      </c>
      <c r="G55" s="136">
        <v>314725</v>
      </c>
    </row>
    <row r="56" spans="1:11" ht="15.75" customHeight="1">
      <c r="A56" s="562" t="s">
        <v>6173</v>
      </c>
      <c r="B56" s="549" t="s">
        <v>6080</v>
      </c>
      <c r="C56" s="550">
        <v>29508</v>
      </c>
      <c r="D56" s="549">
        <f t="shared" si="7"/>
        <v>39</v>
      </c>
      <c r="E56" s="549" t="s">
        <v>6130</v>
      </c>
      <c r="F56" s="549" t="s">
        <v>6082</v>
      </c>
      <c r="G56" s="136">
        <v>105215.56</v>
      </c>
    </row>
    <row r="57" spans="1:11" ht="15.75" customHeight="1">
      <c r="A57" s="561" t="s">
        <v>6174</v>
      </c>
      <c r="B57" s="549" t="s">
        <v>6080</v>
      </c>
      <c r="C57" s="550">
        <v>31417</v>
      </c>
      <c r="D57" s="549">
        <f t="shared" si="7"/>
        <v>33</v>
      </c>
      <c r="E57" s="549" t="s">
        <v>6098</v>
      </c>
      <c r="F57" s="549" t="s">
        <v>6082</v>
      </c>
      <c r="G57" s="136">
        <f>360253+251068</f>
        <v>611321</v>
      </c>
    </row>
    <row r="58" spans="1:11" ht="15.75" customHeight="1">
      <c r="A58" s="561" t="s">
        <v>6175</v>
      </c>
      <c r="B58" s="549" t="s">
        <v>5747</v>
      </c>
      <c r="C58" s="550">
        <v>27619</v>
      </c>
      <c r="D58" s="549">
        <f t="shared" si="7"/>
        <v>44</v>
      </c>
      <c r="E58" s="549" t="s">
        <v>6107</v>
      </c>
      <c r="F58" s="549" t="s">
        <v>6082</v>
      </c>
      <c r="G58" s="136">
        <v>189120</v>
      </c>
    </row>
    <row r="59" spans="1:11" ht="15.75" customHeight="1">
      <c r="A59" s="562" t="s">
        <v>6176</v>
      </c>
      <c r="B59" s="549" t="s">
        <v>5747</v>
      </c>
      <c r="C59" s="550">
        <v>21213</v>
      </c>
      <c r="D59" s="549">
        <f t="shared" si="7"/>
        <v>61</v>
      </c>
      <c r="E59" s="549" t="s">
        <v>6090</v>
      </c>
      <c r="F59" s="549" t="s">
        <v>6152</v>
      </c>
      <c r="G59" s="136">
        <v>16764.63</v>
      </c>
    </row>
    <row r="60" spans="1:11" ht="15.75" customHeight="1">
      <c r="A60" s="561" t="s">
        <v>6177</v>
      </c>
      <c r="B60" s="549" t="s">
        <v>6080</v>
      </c>
      <c r="C60" s="550">
        <v>20736</v>
      </c>
      <c r="D60" s="549">
        <f t="shared" si="7"/>
        <v>63</v>
      </c>
      <c r="E60" s="549"/>
      <c r="F60" s="549" t="s">
        <v>6082</v>
      </c>
      <c r="G60" s="136">
        <v>129393</v>
      </c>
    </row>
    <row r="61" spans="1:11" ht="15.75" customHeight="1">
      <c r="A61" s="564" t="s">
        <v>6178</v>
      </c>
      <c r="B61" s="549" t="s">
        <v>6080</v>
      </c>
      <c r="C61" s="550">
        <v>21535</v>
      </c>
      <c r="D61" s="549">
        <f t="shared" si="7"/>
        <v>61</v>
      </c>
      <c r="E61" s="549" t="s">
        <v>6081</v>
      </c>
      <c r="F61" s="549" t="s">
        <v>6082</v>
      </c>
      <c r="G61" s="136">
        <v>69611</v>
      </c>
      <c r="K61" s="559"/>
    </row>
    <row r="62" spans="1:11" ht="15.75" customHeight="1">
      <c r="A62" s="552" t="s">
        <v>6179</v>
      </c>
      <c r="B62" s="549" t="s">
        <v>5747</v>
      </c>
      <c r="C62" s="550">
        <v>28071</v>
      </c>
      <c r="D62" s="549">
        <f t="shared" si="7"/>
        <v>43</v>
      </c>
      <c r="E62" s="549" t="s">
        <v>6180</v>
      </c>
      <c r="F62" s="549" t="s">
        <v>6082</v>
      </c>
      <c r="G62" s="136">
        <f>419503+311767</f>
        <v>731270</v>
      </c>
    </row>
    <row r="63" spans="1:11" ht="15.75" customHeight="1">
      <c r="A63" s="558" t="s">
        <v>6181</v>
      </c>
      <c r="B63" s="549" t="s">
        <v>6080</v>
      </c>
      <c r="C63" s="550">
        <v>27745</v>
      </c>
      <c r="D63" s="549">
        <f t="shared" si="7"/>
        <v>44</v>
      </c>
      <c r="E63" s="549" t="s">
        <v>6101</v>
      </c>
      <c r="F63" s="549" t="s">
        <v>6082</v>
      </c>
      <c r="G63" s="136">
        <f>994319.81+157168</f>
        <v>1151487.81</v>
      </c>
      <c r="J63" s="559" t="s">
        <v>5098</v>
      </c>
    </row>
    <row r="64" spans="1:11" ht="15.75" customHeight="1">
      <c r="A64" s="552" t="s">
        <v>6182</v>
      </c>
      <c r="B64" s="549" t="s">
        <v>5747</v>
      </c>
      <c r="C64" s="550">
        <v>24999</v>
      </c>
      <c r="D64" s="549">
        <f t="shared" si="7"/>
        <v>51</v>
      </c>
      <c r="E64" s="549" t="s">
        <v>6183</v>
      </c>
      <c r="F64" s="549" t="s">
        <v>6082</v>
      </c>
      <c r="G64" s="136">
        <v>108326</v>
      </c>
      <c r="J64" s="559" t="s">
        <v>5098</v>
      </c>
    </row>
    <row r="65" spans="1:12" ht="15.75" customHeight="1">
      <c r="A65" s="552" t="s">
        <v>6184</v>
      </c>
      <c r="B65" s="549" t="s">
        <v>5747</v>
      </c>
      <c r="C65" s="550">
        <v>18771</v>
      </c>
      <c r="D65" s="549">
        <f t="shared" si="7"/>
        <v>68</v>
      </c>
      <c r="E65" s="549" t="s">
        <v>6144</v>
      </c>
      <c r="F65" s="549" t="s">
        <v>6082</v>
      </c>
      <c r="G65" s="136">
        <v>92609</v>
      </c>
    </row>
    <row r="66" spans="1:12" ht="15.75" customHeight="1">
      <c r="A66" s="320" t="s">
        <v>6185</v>
      </c>
      <c r="B66" s="549" t="s">
        <v>5747</v>
      </c>
      <c r="C66" s="550">
        <v>27098</v>
      </c>
      <c r="D66" s="549">
        <f t="shared" si="7"/>
        <v>45</v>
      </c>
      <c r="E66" s="549" t="s">
        <v>6107</v>
      </c>
      <c r="F66" s="549" t="s">
        <v>6082</v>
      </c>
      <c r="G66" s="136">
        <v>44491.05</v>
      </c>
      <c r="L66" s="559" t="s">
        <v>5098</v>
      </c>
    </row>
    <row r="67" spans="1:12" ht="15.75" customHeight="1">
      <c r="A67" s="552" t="s">
        <v>6186</v>
      </c>
      <c r="B67" s="549" t="s">
        <v>5747</v>
      </c>
      <c r="C67" s="550">
        <v>21881</v>
      </c>
      <c r="D67" s="549">
        <f t="shared" si="7"/>
        <v>60</v>
      </c>
      <c r="E67" s="549" t="s">
        <v>6187</v>
      </c>
      <c r="F67" s="549" t="s">
        <v>6082</v>
      </c>
      <c r="G67" s="136">
        <v>253693</v>
      </c>
      <c r="J67" s="559" t="s">
        <v>5098</v>
      </c>
    </row>
    <row r="68" spans="1:12" ht="15.75" customHeight="1">
      <c r="A68" s="320" t="s">
        <v>6188</v>
      </c>
      <c r="B68" s="549" t="s">
        <v>5747</v>
      </c>
      <c r="C68" s="550">
        <v>20961</v>
      </c>
      <c r="D68" s="549">
        <f t="shared" si="7"/>
        <v>62</v>
      </c>
      <c r="E68" s="549" t="s">
        <v>6189</v>
      </c>
      <c r="F68" s="549" t="s">
        <v>6082</v>
      </c>
      <c r="G68" s="136">
        <v>268632.52</v>
      </c>
      <c r="J68" s="559" t="s">
        <v>5098</v>
      </c>
    </row>
    <row r="69" spans="1:12" ht="15.75" customHeight="1">
      <c r="A69" s="560" t="s">
        <v>6190</v>
      </c>
      <c r="B69" s="549" t="s">
        <v>5747</v>
      </c>
      <c r="C69" s="550">
        <v>16541</v>
      </c>
      <c r="D69" s="549">
        <f t="shared" si="7"/>
        <v>74</v>
      </c>
      <c r="E69" s="549" t="s">
        <v>6191</v>
      </c>
      <c r="F69" s="549" t="s">
        <v>6082</v>
      </c>
      <c r="G69" s="136">
        <v>0</v>
      </c>
      <c r="L69" s="559" t="s">
        <v>5098</v>
      </c>
    </row>
    <row r="70" spans="1:12" ht="15.75" customHeight="1">
      <c r="A70" s="320" t="s">
        <v>6192</v>
      </c>
      <c r="B70" s="549" t="s">
        <v>5747</v>
      </c>
      <c r="C70" s="550">
        <v>17371</v>
      </c>
      <c r="D70" s="549">
        <f t="shared" si="7"/>
        <v>72</v>
      </c>
      <c r="E70" s="549" t="s">
        <v>6171</v>
      </c>
      <c r="F70" s="549" t="s">
        <v>6152</v>
      </c>
      <c r="G70" s="136">
        <v>118173.01</v>
      </c>
    </row>
    <row r="71" spans="1:12" ht="15.75" customHeight="1">
      <c r="A71" s="552" t="s">
        <v>6193</v>
      </c>
      <c r="B71" s="549" t="s">
        <v>5747</v>
      </c>
      <c r="C71" s="550">
        <v>22041</v>
      </c>
      <c r="D71" s="549">
        <f t="shared" si="7"/>
        <v>59</v>
      </c>
      <c r="E71" s="549" t="s">
        <v>6171</v>
      </c>
      <c r="F71" s="549" t="s">
        <v>6082</v>
      </c>
      <c r="G71" s="136">
        <v>177455</v>
      </c>
      <c r="K71" s="559" t="s">
        <v>5098</v>
      </c>
    </row>
    <row r="72" spans="1:12" ht="15.75" customHeight="1">
      <c r="A72" s="552" t="s">
        <v>6194</v>
      </c>
      <c r="B72" s="549" t="s">
        <v>6080</v>
      </c>
      <c r="C72" s="550">
        <v>28553</v>
      </c>
      <c r="D72" s="549">
        <f t="shared" si="7"/>
        <v>41</v>
      </c>
      <c r="E72" s="549" t="s">
        <v>6123</v>
      </c>
      <c r="F72" s="549" t="s">
        <v>6082</v>
      </c>
      <c r="G72" s="136">
        <v>115496</v>
      </c>
      <c r="J72" s="559" t="s">
        <v>5098</v>
      </c>
    </row>
    <row r="73" spans="1:12" ht="15.75" customHeight="1">
      <c r="A73" s="552" t="s">
        <v>6195</v>
      </c>
      <c r="B73" s="549" t="s">
        <v>6080</v>
      </c>
      <c r="C73" s="550">
        <v>28738</v>
      </c>
      <c r="D73" s="549">
        <f t="shared" si="7"/>
        <v>41</v>
      </c>
      <c r="E73" s="549" t="s">
        <v>6101</v>
      </c>
      <c r="F73" s="549" t="s">
        <v>6082</v>
      </c>
      <c r="G73" s="136">
        <v>261709</v>
      </c>
    </row>
    <row r="74" spans="1:12" ht="15.75" customHeight="1">
      <c r="A74" s="320" t="s">
        <v>6196</v>
      </c>
      <c r="B74" s="549" t="s">
        <v>6080</v>
      </c>
      <c r="C74" s="550">
        <v>24095</v>
      </c>
      <c r="D74" s="549">
        <f t="shared" si="7"/>
        <v>54</v>
      </c>
      <c r="E74" s="549" t="s">
        <v>6098</v>
      </c>
      <c r="F74" s="549" t="s">
        <v>6082</v>
      </c>
      <c r="G74" s="136">
        <v>0</v>
      </c>
    </row>
    <row r="75" spans="1:12" ht="15.75" customHeight="1">
      <c r="A75" s="558" t="s">
        <v>61</v>
      </c>
      <c r="B75" s="549" t="s">
        <v>5747</v>
      </c>
      <c r="C75" s="550">
        <v>25216</v>
      </c>
      <c r="D75" s="549">
        <f t="shared" si="7"/>
        <v>50</v>
      </c>
      <c r="E75" s="549" t="s">
        <v>6197</v>
      </c>
      <c r="F75" s="549"/>
      <c r="G75" s="136">
        <v>695297.71</v>
      </c>
      <c r="J75" s="559" t="s">
        <v>5098</v>
      </c>
    </row>
    <row r="76" spans="1:12" ht="15.75" customHeight="1">
      <c r="A76" s="320" t="s">
        <v>6198</v>
      </c>
      <c r="B76" s="549" t="s">
        <v>6080</v>
      </c>
      <c r="C76" s="550">
        <v>32329</v>
      </c>
      <c r="D76" s="549">
        <f t="shared" si="7"/>
        <v>31</v>
      </c>
      <c r="E76" s="549" t="s">
        <v>6098</v>
      </c>
      <c r="F76" s="549" t="s">
        <v>6082</v>
      </c>
      <c r="G76" s="136">
        <v>184409</v>
      </c>
      <c r="J76" s="559" t="s">
        <v>5098</v>
      </c>
    </row>
    <row r="77" spans="1:12" ht="15.75" customHeight="1">
      <c r="A77" s="552" t="s">
        <v>6199</v>
      </c>
      <c r="B77" s="549" t="s">
        <v>5747</v>
      </c>
      <c r="C77" s="550">
        <v>30849</v>
      </c>
      <c r="D77" s="549">
        <f t="shared" si="7"/>
        <v>35</v>
      </c>
      <c r="E77" s="549" t="s">
        <v>6107</v>
      </c>
      <c r="F77" s="549" t="s">
        <v>6082</v>
      </c>
      <c r="G77" s="136">
        <v>117498</v>
      </c>
      <c r="K77" s="559" t="s">
        <v>5098</v>
      </c>
    </row>
    <row r="78" spans="1:12" ht="15.75" customHeight="1">
      <c r="A78" s="552" t="s">
        <v>6200</v>
      </c>
      <c r="B78" s="549" t="s">
        <v>5747</v>
      </c>
      <c r="C78" s="550">
        <v>31945</v>
      </c>
      <c r="D78" s="549">
        <f t="shared" si="7"/>
        <v>32</v>
      </c>
      <c r="E78" s="549" t="s">
        <v>6107</v>
      </c>
      <c r="F78" s="549" t="s">
        <v>6082</v>
      </c>
      <c r="G78" s="136">
        <f>286683+108380</f>
        <v>395063</v>
      </c>
      <c r="J78" s="559" t="s">
        <v>5098</v>
      </c>
    </row>
    <row r="79" spans="1:12" ht="15.75" customHeight="1">
      <c r="A79" s="552" t="s">
        <v>6201</v>
      </c>
      <c r="B79" s="549" t="s">
        <v>5747</v>
      </c>
      <c r="C79" s="550"/>
      <c r="D79" s="549"/>
      <c r="E79" s="549"/>
      <c r="F79" s="549" t="s">
        <v>6082</v>
      </c>
      <c r="G79" s="136">
        <v>422200</v>
      </c>
    </row>
    <row r="80" spans="1:12" ht="15.75" customHeight="1">
      <c r="A80" s="558" t="s">
        <v>6202</v>
      </c>
      <c r="B80" s="549" t="s">
        <v>6080</v>
      </c>
      <c r="C80" s="550">
        <v>34492</v>
      </c>
      <c r="D80" s="549">
        <f t="shared" ref="D80:D83" si="8">DATEDIF(C80,$C$121,"Y")</f>
        <v>25</v>
      </c>
      <c r="E80" s="549" t="s">
        <v>6123</v>
      </c>
      <c r="F80" s="549" t="s">
        <v>6203</v>
      </c>
      <c r="G80" s="136">
        <v>82175.56</v>
      </c>
      <c r="K80" s="559" t="s">
        <v>5098</v>
      </c>
    </row>
    <row r="81" spans="1:11" ht="15.75" customHeight="1">
      <c r="A81" s="320" t="s">
        <v>6204</v>
      </c>
      <c r="B81" s="549" t="s">
        <v>6080</v>
      </c>
      <c r="C81" s="550">
        <v>20947</v>
      </c>
      <c r="D81" s="549">
        <f t="shared" si="8"/>
        <v>62</v>
      </c>
      <c r="E81" s="549" t="s">
        <v>6098</v>
      </c>
      <c r="F81" s="549" t="s">
        <v>6205</v>
      </c>
      <c r="G81" s="136">
        <v>100737.25</v>
      </c>
    </row>
    <row r="82" spans="1:11" ht="15.75" customHeight="1">
      <c r="A82" s="558" t="s">
        <v>3643</v>
      </c>
      <c r="B82" s="549" t="s">
        <v>6080</v>
      </c>
      <c r="C82" s="550">
        <v>29139</v>
      </c>
      <c r="D82" s="549">
        <f t="shared" si="8"/>
        <v>40</v>
      </c>
      <c r="E82" s="549" t="s">
        <v>6101</v>
      </c>
      <c r="F82" s="549"/>
      <c r="G82" s="136">
        <v>310286.32</v>
      </c>
    </row>
    <row r="83" spans="1:11" ht="15.75" customHeight="1">
      <c r="A83" s="552" t="s">
        <v>6206</v>
      </c>
      <c r="B83" s="549" t="s">
        <v>6080</v>
      </c>
      <c r="C83" s="550">
        <v>31630</v>
      </c>
      <c r="D83" s="549">
        <f t="shared" si="8"/>
        <v>33</v>
      </c>
      <c r="E83" s="549" t="s">
        <v>6123</v>
      </c>
      <c r="F83" s="549" t="s">
        <v>6082</v>
      </c>
      <c r="G83" s="136">
        <v>0</v>
      </c>
      <c r="J83" s="559" t="s">
        <v>5098</v>
      </c>
    </row>
    <row r="84" spans="1:11" ht="15.75" customHeight="1">
      <c r="A84" s="552" t="s">
        <v>6207</v>
      </c>
      <c r="B84" s="549" t="s">
        <v>6080</v>
      </c>
      <c r="C84" s="550"/>
      <c r="D84" s="549"/>
      <c r="E84" s="549"/>
      <c r="F84" s="549" t="s">
        <v>6082</v>
      </c>
      <c r="G84" s="136">
        <v>113888</v>
      </c>
      <c r="K84" s="559" t="s">
        <v>5098</v>
      </c>
    </row>
    <row r="85" spans="1:11" ht="15.75" customHeight="1">
      <c r="A85" s="552" t="s">
        <v>6208</v>
      </c>
      <c r="B85" s="549" t="s">
        <v>6080</v>
      </c>
      <c r="C85" s="550">
        <v>28975</v>
      </c>
      <c r="D85" s="549">
        <f t="shared" ref="D85:D89" si="9">DATEDIF(C85,$C$121,"Y")</f>
        <v>40</v>
      </c>
      <c r="E85" s="549" t="s">
        <v>6125</v>
      </c>
      <c r="F85" s="549" t="s">
        <v>6082</v>
      </c>
      <c r="G85" s="136">
        <v>126001</v>
      </c>
    </row>
    <row r="86" spans="1:11" ht="15.75" customHeight="1">
      <c r="A86" s="552" t="s">
        <v>6209</v>
      </c>
      <c r="B86" s="549" t="s">
        <v>6080</v>
      </c>
      <c r="C86" s="550">
        <v>23401</v>
      </c>
      <c r="D86" s="549">
        <f t="shared" si="9"/>
        <v>55</v>
      </c>
      <c r="E86" s="549" t="s">
        <v>6098</v>
      </c>
      <c r="F86" s="549" t="s">
        <v>6082</v>
      </c>
      <c r="G86" s="136">
        <f>532885+733156+661796</f>
        <v>1927837</v>
      </c>
      <c r="J86" s="559" t="s">
        <v>5098</v>
      </c>
    </row>
    <row r="87" spans="1:11" ht="15.75" customHeight="1">
      <c r="A87" s="552" t="s">
        <v>6210</v>
      </c>
      <c r="B87" s="549" t="s">
        <v>6080</v>
      </c>
      <c r="C87" s="550">
        <v>31878</v>
      </c>
      <c r="D87" s="549">
        <f t="shared" si="9"/>
        <v>32</v>
      </c>
      <c r="E87" s="549" t="s">
        <v>6211</v>
      </c>
      <c r="F87" s="549" t="s">
        <v>6082</v>
      </c>
      <c r="G87" s="136">
        <v>377504</v>
      </c>
      <c r="K87" s="559" t="s">
        <v>5098</v>
      </c>
    </row>
    <row r="88" spans="1:11" ht="15.75" customHeight="1">
      <c r="A88" s="560" t="s">
        <v>6212</v>
      </c>
      <c r="B88" s="549" t="s">
        <v>6080</v>
      </c>
      <c r="C88" s="550">
        <v>31643</v>
      </c>
      <c r="D88" s="549">
        <f t="shared" si="9"/>
        <v>33</v>
      </c>
      <c r="E88" s="549" t="s">
        <v>6090</v>
      </c>
      <c r="F88" s="549" t="s">
        <v>3378</v>
      </c>
      <c r="G88" s="136">
        <v>0</v>
      </c>
      <c r="J88" s="559" t="s">
        <v>5098</v>
      </c>
    </row>
    <row r="89" spans="1:11" ht="15.75" customHeight="1">
      <c r="A89" s="320" t="s">
        <v>6213</v>
      </c>
      <c r="B89" s="549" t="s">
        <v>6080</v>
      </c>
      <c r="C89" s="550">
        <v>32438</v>
      </c>
      <c r="D89" s="549">
        <f t="shared" si="9"/>
        <v>31</v>
      </c>
      <c r="E89" s="549" t="s">
        <v>6137</v>
      </c>
      <c r="F89" s="549" t="s">
        <v>6082</v>
      </c>
      <c r="G89" s="136">
        <v>119890</v>
      </c>
      <c r="J89" s="559" t="s">
        <v>5098</v>
      </c>
    </row>
    <row r="90" spans="1:11" ht="15.75" customHeight="1">
      <c r="A90" s="320" t="s">
        <v>6214</v>
      </c>
      <c r="B90" s="549" t="s">
        <v>5747</v>
      </c>
      <c r="C90" s="550"/>
      <c r="D90" s="549"/>
      <c r="E90" s="549" t="s">
        <v>6087</v>
      </c>
      <c r="F90" s="549"/>
      <c r="G90" s="136"/>
      <c r="J90" s="559"/>
    </row>
    <row r="91" spans="1:11" ht="15.75" customHeight="1">
      <c r="A91" s="558" t="s">
        <v>5307</v>
      </c>
      <c r="B91" s="549" t="s">
        <v>6080</v>
      </c>
      <c r="C91" s="550">
        <v>31537</v>
      </c>
      <c r="D91" s="549">
        <f t="shared" ref="D91:D118" si="10">DATEDIF(C91,$C$121,"Y")</f>
        <v>33</v>
      </c>
      <c r="E91" s="549" t="s">
        <v>6098</v>
      </c>
      <c r="F91" s="549"/>
      <c r="G91" s="136">
        <v>403425.55</v>
      </c>
      <c r="J91" s="559" t="s">
        <v>5098</v>
      </c>
    </row>
    <row r="92" spans="1:11" ht="15.75" customHeight="1">
      <c r="A92" s="552" t="s">
        <v>6215</v>
      </c>
      <c r="B92" s="549" t="s">
        <v>6080</v>
      </c>
      <c r="C92" s="550">
        <v>32791</v>
      </c>
      <c r="D92" s="549">
        <f t="shared" si="10"/>
        <v>30</v>
      </c>
      <c r="E92" s="549" t="s">
        <v>6123</v>
      </c>
      <c r="F92" s="549" t="s">
        <v>6082</v>
      </c>
      <c r="G92" s="136">
        <v>153385</v>
      </c>
      <c r="J92" s="559" t="s">
        <v>5098</v>
      </c>
    </row>
    <row r="93" spans="1:11" ht="15.75" customHeight="1">
      <c r="A93" s="320" t="s">
        <v>6216</v>
      </c>
      <c r="B93" s="549" t="s">
        <v>5747</v>
      </c>
      <c r="C93" s="550">
        <v>32384</v>
      </c>
      <c r="D93" s="549">
        <f t="shared" si="10"/>
        <v>31</v>
      </c>
      <c r="E93" s="549" t="s">
        <v>6110</v>
      </c>
      <c r="F93" s="549" t="s">
        <v>6082</v>
      </c>
      <c r="G93" s="136">
        <v>96201.29</v>
      </c>
      <c r="J93" s="559" t="s">
        <v>5098</v>
      </c>
      <c r="K93" s="559" t="s">
        <v>5098</v>
      </c>
    </row>
    <row r="94" spans="1:11" ht="15.75" customHeight="1">
      <c r="A94" s="552" t="s">
        <v>6217</v>
      </c>
      <c r="B94" s="549" t="s">
        <v>5747</v>
      </c>
      <c r="C94" s="550">
        <v>25391</v>
      </c>
      <c r="D94" s="549">
        <f t="shared" si="10"/>
        <v>50</v>
      </c>
      <c r="E94" s="549" t="s">
        <v>6107</v>
      </c>
      <c r="F94" s="549" t="s">
        <v>6082</v>
      </c>
      <c r="G94" s="136">
        <v>59844</v>
      </c>
      <c r="J94" s="559" t="s">
        <v>5098</v>
      </c>
    </row>
    <row r="95" spans="1:11" ht="15.75" customHeight="1">
      <c r="A95" s="552" t="s">
        <v>6218</v>
      </c>
      <c r="B95" s="549" t="s">
        <v>6080</v>
      </c>
      <c r="C95" s="550">
        <v>24203</v>
      </c>
      <c r="D95" s="549">
        <f t="shared" si="10"/>
        <v>53</v>
      </c>
      <c r="E95" s="549" t="s">
        <v>6098</v>
      </c>
      <c r="F95" s="549" t="s">
        <v>6082</v>
      </c>
      <c r="G95" s="136">
        <v>308040</v>
      </c>
    </row>
    <row r="96" spans="1:11" ht="15.75" customHeight="1">
      <c r="A96" s="552" t="s">
        <v>6219</v>
      </c>
      <c r="B96" s="549" t="s">
        <v>6080</v>
      </c>
      <c r="C96" s="550">
        <v>20888</v>
      </c>
      <c r="D96" s="549">
        <f t="shared" si="10"/>
        <v>62</v>
      </c>
      <c r="E96" s="549" t="s">
        <v>6081</v>
      </c>
      <c r="F96" s="549" t="s">
        <v>6082</v>
      </c>
      <c r="G96" s="136">
        <v>1017197</v>
      </c>
      <c r="J96" s="559" t="s">
        <v>5098</v>
      </c>
      <c r="K96" s="559" t="s">
        <v>5098</v>
      </c>
    </row>
    <row r="97" spans="1:13" ht="15.75" customHeight="1">
      <c r="A97" s="320" t="s">
        <v>6220</v>
      </c>
      <c r="B97" s="549" t="s">
        <v>6080</v>
      </c>
      <c r="C97" s="550">
        <v>21799</v>
      </c>
      <c r="D97" s="549">
        <f t="shared" si="10"/>
        <v>60</v>
      </c>
      <c r="E97" s="549" t="s">
        <v>6125</v>
      </c>
      <c r="F97" s="549" t="s">
        <v>6082</v>
      </c>
      <c r="G97" s="136">
        <v>71421.48</v>
      </c>
    </row>
    <row r="98" spans="1:13" ht="15.75" customHeight="1">
      <c r="A98" s="552" t="s">
        <v>6221</v>
      </c>
      <c r="B98" s="549" t="s">
        <v>5747</v>
      </c>
      <c r="C98" s="550">
        <v>21043</v>
      </c>
      <c r="D98" s="549">
        <f t="shared" si="10"/>
        <v>62</v>
      </c>
      <c r="E98" s="549" t="s">
        <v>6171</v>
      </c>
      <c r="F98" s="549" t="s">
        <v>6082</v>
      </c>
      <c r="G98" s="136">
        <v>67969</v>
      </c>
      <c r="J98" s="559" t="s">
        <v>5098</v>
      </c>
    </row>
    <row r="99" spans="1:13" ht="15.75" customHeight="1">
      <c r="A99" s="552" t="s">
        <v>6222</v>
      </c>
      <c r="B99" s="549" t="s">
        <v>6080</v>
      </c>
      <c r="C99" s="550">
        <v>29136</v>
      </c>
      <c r="D99" s="549">
        <f t="shared" si="10"/>
        <v>40</v>
      </c>
      <c r="E99" s="549" t="s">
        <v>6081</v>
      </c>
      <c r="F99" s="549" t="s">
        <v>6082</v>
      </c>
      <c r="G99" s="136">
        <v>62757</v>
      </c>
    </row>
    <row r="100" spans="1:13" ht="15.75" customHeight="1">
      <c r="A100" s="552" t="s">
        <v>6223</v>
      </c>
      <c r="B100" s="549" t="s">
        <v>6080</v>
      </c>
      <c r="C100" s="550">
        <v>32029</v>
      </c>
      <c r="D100" s="549">
        <f t="shared" si="10"/>
        <v>32</v>
      </c>
      <c r="E100" s="549" t="s">
        <v>6081</v>
      </c>
      <c r="F100" s="549" t="s">
        <v>6082</v>
      </c>
      <c r="G100" s="136">
        <f>133946+176866</f>
        <v>310812</v>
      </c>
      <c r="J100" s="559" t="s">
        <v>5098</v>
      </c>
    </row>
    <row r="101" spans="1:13" ht="15.75" customHeight="1">
      <c r="A101" s="552" t="s">
        <v>6224</v>
      </c>
      <c r="B101" s="549" t="s">
        <v>6080</v>
      </c>
      <c r="C101" s="550">
        <v>24485</v>
      </c>
      <c r="D101" s="549">
        <f t="shared" si="10"/>
        <v>52</v>
      </c>
      <c r="E101" s="549" t="s">
        <v>6123</v>
      </c>
      <c r="F101" s="549" t="s">
        <v>6082</v>
      </c>
      <c r="G101" s="136">
        <v>60784</v>
      </c>
    </row>
    <row r="102" spans="1:13" ht="15.75" customHeight="1">
      <c r="A102" s="558" t="s">
        <v>5426</v>
      </c>
      <c r="B102" s="549" t="s">
        <v>5747</v>
      </c>
      <c r="C102" s="550">
        <v>21939</v>
      </c>
      <c r="D102" s="549">
        <f t="shared" si="10"/>
        <v>59</v>
      </c>
      <c r="E102" s="549" t="s">
        <v>6183</v>
      </c>
      <c r="F102" s="549"/>
      <c r="G102" s="136">
        <v>198476.5</v>
      </c>
    </row>
    <row r="103" spans="1:13" ht="15.75" customHeight="1">
      <c r="A103" s="558" t="s">
        <v>6225</v>
      </c>
      <c r="B103" s="549" t="s">
        <v>6080</v>
      </c>
      <c r="C103" s="550">
        <v>27955</v>
      </c>
      <c r="D103" s="549">
        <f t="shared" si="10"/>
        <v>43</v>
      </c>
      <c r="E103" s="549" t="s">
        <v>6130</v>
      </c>
      <c r="F103" s="549" t="s">
        <v>6082</v>
      </c>
      <c r="G103" s="136">
        <v>150629.56</v>
      </c>
      <c r="M103" s="559" t="s">
        <v>5098</v>
      </c>
    </row>
    <row r="104" spans="1:13" ht="15.75" customHeight="1">
      <c r="A104" s="552" t="s">
        <v>6226</v>
      </c>
      <c r="B104" s="549" t="s">
        <v>5747</v>
      </c>
      <c r="C104" s="550">
        <v>28704</v>
      </c>
      <c r="D104" s="549">
        <f t="shared" si="10"/>
        <v>41</v>
      </c>
      <c r="E104" s="549" t="s">
        <v>6090</v>
      </c>
      <c r="F104" s="549" t="s">
        <v>6152</v>
      </c>
      <c r="G104" s="136">
        <v>100118.47</v>
      </c>
      <c r="H104" s="559"/>
      <c r="I104" s="559"/>
    </row>
    <row r="105" spans="1:13" ht="15.75" customHeight="1">
      <c r="A105" s="558" t="s">
        <v>5442</v>
      </c>
      <c r="B105" s="549" t="s">
        <v>5747</v>
      </c>
      <c r="C105" s="550">
        <v>29520</v>
      </c>
      <c r="D105" s="549">
        <f t="shared" si="10"/>
        <v>39</v>
      </c>
      <c r="E105" s="549" t="s">
        <v>6227</v>
      </c>
      <c r="F105" s="549"/>
      <c r="G105" s="136">
        <v>354808.07</v>
      </c>
      <c r="L105" s="559" t="s">
        <v>5098</v>
      </c>
    </row>
    <row r="106" spans="1:13" ht="15.75" customHeight="1">
      <c r="A106" s="320" t="s">
        <v>6228</v>
      </c>
      <c r="B106" s="549" t="s">
        <v>5747</v>
      </c>
      <c r="C106" s="550">
        <v>29544</v>
      </c>
      <c r="D106" s="549">
        <f t="shared" si="10"/>
        <v>39</v>
      </c>
      <c r="E106" s="549" t="s">
        <v>6197</v>
      </c>
      <c r="F106" s="549" t="s">
        <v>6082</v>
      </c>
      <c r="G106" s="136">
        <v>103186</v>
      </c>
      <c r="K106" s="559" t="s">
        <v>5098</v>
      </c>
    </row>
    <row r="107" spans="1:13" ht="15.75" customHeight="1">
      <c r="A107" s="552" t="s">
        <v>6229</v>
      </c>
      <c r="B107" s="549" t="s">
        <v>5747</v>
      </c>
      <c r="C107" s="550">
        <v>21261</v>
      </c>
      <c r="D107" s="549">
        <f t="shared" si="10"/>
        <v>61</v>
      </c>
      <c r="E107" s="549" t="s">
        <v>6230</v>
      </c>
      <c r="F107" s="549" t="s">
        <v>6114</v>
      </c>
      <c r="G107" s="136">
        <v>210352</v>
      </c>
      <c r="J107" s="559" t="s">
        <v>5098</v>
      </c>
    </row>
    <row r="108" spans="1:13" ht="15.75" customHeight="1">
      <c r="A108" s="558" t="s">
        <v>5475</v>
      </c>
      <c r="B108" s="549" t="s">
        <v>6080</v>
      </c>
      <c r="C108" s="550">
        <v>21704</v>
      </c>
      <c r="D108" s="549">
        <f t="shared" si="10"/>
        <v>60</v>
      </c>
      <c r="E108" s="549" t="s">
        <v>6123</v>
      </c>
      <c r="F108" s="549"/>
      <c r="G108" s="136">
        <v>518146.65</v>
      </c>
      <c r="K108" s="559" t="s">
        <v>5098</v>
      </c>
    </row>
    <row r="109" spans="1:13" ht="15.75" customHeight="1">
      <c r="A109" s="320" t="s">
        <v>6231</v>
      </c>
      <c r="B109" s="549" t="s">
        <v>5747</v>
      </c>
      <c r="C109" s="550">
        <v>21926</v>
      </c>
      <c r="D109" s="549">
        <f t="shared" si="10"/>
        <v>59</v>
      </c>
      <c r="E109" s="549" t="s">
        <v>6144</v>
      </c>
      <c r="F109" s="549" t="s">
        <v>6082</v>
      </c>
      <c r="G109" s="136">
        <v>168315</v>
      </c>
    </row>
    <row r="110" spans="1:13" ht="15.75" customHeight="1">
      <c r="A110" s="552" t="s">
        <v>6232</v>
      </c>
      <c r="B110" s="549" t="s">
        <v>5747</v>
      </c>
      <c r="C110" s="550">
        <v>31805</v>
      </c>
      <c r="D110" s="549">
        <f t="shared" si="10"/>
        <v>32</v>
      </c>
      <c r="E110" s="549" t="s">
        <v>6233</v>
      </c>
      <c r="F110" s="549" t="s">
        <v>6082</v>
      </c>
      <c r="G110" s="136">
        <v>123497</v>
      </c>
    </row>
    <row r="111" spans="1:13" ht="15.75" customHeight="1">
      <c r="A111" s="552" t="s">
        <v>6234</v>
      </c>
      <c r="B111" s="549" t="s">
        <v>5747</v>
      </c>
      <c r="C111" s="550">
        <v>32080</v>
      </c>
      <c r="D111" s="549">
        <f t="shared" si="10"/>
        <v>32</v>
      </c>
      <c r="E111" s="549" t="s">
        <v>6107</v>
      </c>
      <c r="F111" s="549" t="s">
        <v>6082</v>
      </c>
      <c r="G111" s="136">
        <v>135476</v>
      </c>
    </row>
    <row r="112" spans="1:13" ht="15.75" customHeight="1">
      <c r="A112" s="552" t="s">
        <v>6235</v>
      </c>
      <c r="B112" s="549" t="s">
        <v>5747</v>
      </c>
      <c r="C112" s="550">
        <v>32700</v>
      </c>
      <c r="D112" s="549">
        <f t="shared" si="10"/>
        <v>30</v>
      </c>
      <c r="E112" s="549" t="s">
        <v>6236</v>
      </c>
      <c r="F112" s="549" t="s">
        <v>6082</v>
      </c>
      <c r="G112" s="136">
        <v>5250</v>
      </c>
      <c r="J112" s="559" t="s">
        <v>5098</v>
      </c>
    </row>
    <row r="113" spans="1:12" ht="15.75" customHeight="1">
      <c r="A113" s="552" t="s">
        <v>6237</v>
      </c>
      <c r="B113" s="549" t="s">
        <v>6080</v>
      </c>
      <c r="C113" s="550">
        <v>29491</v>
      </c>
      <c r="D113" s="549">
        <f t="shared" si="10"/>
        <v>39</v>
      </c>
      <c r="E113" s="549"/>
      <c r="F113" s="549" t="s">
        <v>6082</v>
      </c>
      <c r="G113" s="136">
        <v>61457</v>
      </c>
      <c r="J113" s="559" t="s">
        <v>5098</v>
      </c>
    </row>
    <row r="114" spans="1:12" ht="15.75" customHeight="1">
      <c r="A114" s="560" t="s">
        <v>6238</v>
      </c>
      <c r="B114" s="549" t="s">
        <v>6080</v>
      </c>
      <c r="C114" s="550">
        <v>20383</v>
      </c>
      <c r="D114" s="549">
        <f t="shared" si="10"/>
        <v>64</v>
      </c>
      <c r="E114" s="549" t="s">
        <v>6239</v>
      </c>
      <c r="F114" s="549" t="s">
        <v>6082</v>
      </c>
      <c r="G114" s="136">
        <v>185472</v>
      </c>
      <c r="J114" s="559" t="s">
        <v>5098</v>
      </c>
      <c r="K114" s="559" t="s">
        <v>5098</v>
      </c>
    </row>
    <row r="115" spans="1:12" ht="15.75" customHeight="1">
      <c r="A115" s="320" t="s">
        <v>6240</v>
      </c>
      <c r="B115" s="549" t="s">
        <v>6080</v>
      </c>
      <c r="C115" s="550">
        <v>36924</v>
      </c>
      <c r="D115" s="549">
        <f t="shared" si="10"/>
        <v>18</v>
      </c>
      <c r="E115" s="549" t="s">
        <v>6098</v>
      </c>
      <c r="F115" s="549" t="s">
        <v>6082</v>
      </c>
      <c r="G115" s="136">
        <v>238256</v>
      </c>
      <c r="L115" s="559" t="s">
        <v>5098</v>
      </c>
    </row>
    <row r="116" spans="1:12" ht="15.75" customHeight="1">
      <c r="A116" s="552" t="s">
        <v>6241</v>
      </c>
      <c r="B116" s="549" t="s">
        <v>5747</v>
      </c>
      <c r="C116" s="550">
        <v>21111</v>
      </c>
      <c r="D116" s="549">
        <f t="shared" si="10"/>
        <v>62</v>
      </c>
      <c r="E116" s="549" t="s">
        <v>6144</v>
      </c>
      <c r="F116" s="549" t="s">
        <v>6082</v>
      </c>
      <c r="G116" s="136">
        <v>612317</v>
      </c>
    </row>
    <row r="117" spans="1:12" ht="15.75" customHeight="1">
      <c r="A117" s="552" t="s">
        <v>6242</v>
      </c>
      <c r="B117" s="549" t="s">
        <v>6080</v>
      </c>
      <c r="C117" s="550">
        <v>24865</v>
      </c>
      <c r="D117" s="549">
        <f t="shared" si="10"/>
        <v>51</v>
      </c>
      <c r="E117" s="549" t="s">
        <v>6090</v>
      </c>
      <c r="F117" s="549" t="s">
        <v>6082</v>
      </c>
      <c r="G117" s="136">
        <v>278735</v>
      </c>
    </row>
    <row r="118" spans="1:12" ht="15.75" customHeight="1">
      <c r="A118" s="558" t="s">
        <v>3079</v>
      </c>
      <c r="B118" s="549" t="s">
        <v>6080</v>
      </c>
      <c r="C118" s="550">
        <v>28041</v>
      </c>
      <c r="D118" s="549">
        <f t="shared" si="10"/>
        <v>43</v>
      </c>
      <c r="E118" s="549" t="s">
        <v>6243</v>
      </c>
      <c r="F118" s="549"/>
      <c r="G118" s="136">
        <v>104765.52</v>
      </c>
    </row>
    <row r="119" spans="1:12" ht="15.75" customHeight="1">
      <c r="B119" s="565"/>
      <c r="C119" s="565" t="s">
        <v>6244</v>
      </c>
      <c r="D119" s="565"/>
      <c r="E119" s="565" t="s">
        <v>6244</v>
      </c>
      <c r="F119" s="565"/>
      <c r="G119" s="565" t="s">
        <v>6063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5098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20" t="s">
        <v>6245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20" t="s">
        <v>6246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20" t="s">
        <v>6247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6072</v>
      </c>
      <c r="B1" s="570" t="s">
        <v>6248</v>
      </c>
      <c r="C1" s="569" t="s">
        <v>3</v>
      </c>
      <c r="D1" s="569" t="s">
        <v>5</v>
      </c>
      <c r="E1" s="571"/>
      <c r="F1" s="571" t="s">
        <v>112</v>
      </c>
      <c r="G1" s="571" t="s">
        <v>6249</v>
      </c>
      <c r="H1" s="571" t="s">
        <v>115</v>
      </c>
      <c r="I1" s="571" t="s">
        <v>6250</v>
      </c>
      <c r="J1" s="571" t="s">
        <v>117</v>
      </c>
      <c r="K1" s="571" t="s">
        <v>4042</v>
      </c>
      <c r="L1" s="571"/>
      <c r="M1" s="571" t="s">
        <v>3132</v>
      </c>
      <c r="N1" s="571" t="s">
        <v>3133</v>
      </c>
      <c r="O1" s="571" t="s">
        <v>3135</v>
      </c>
      <c r="P1" s="571" t="s">
        <v>3137</v>
      </c>
      <c r="Q1" s="571" t="s">
        <v>6251</v>
      </c>
      <c r="R1" s="571" t="s">
        <v>3138</v>
      </c>
    </row>
    <row r="2" spans="1:18" ht="15.75" customHeight="1">
      <c r="A2" s="320" t="s">
        <v>4348</v>
      </c>
      <c r="B2" s="549">
        <v>5490529</v>
      </c>
      <c r="C2" s="549" t="s">
        <v>3158</v>
      </c>
      <c r="D2" s="549" t="s">
        <v>3158</v>
      </c>
      <c r="E2" s="549" t="str">
        <f>IFERROR(VLOOKUP(D2,'Cadastro de assessores'!A:B,2,FALSE),"Não Cadastrado")</f>
        <v>18986</v>
      </c>
      <c r="F2" s="572" t="s">
        <v>170</v>
      </c>
      <c r="G2" s="572" t="s">
        <v>6252</v>
      </c>
      <c r="H2" s="352">
        <v>44222</v>
      </c>
      <c r="I2" s="549" t="s">
        <v>6253</v>
      </c>
      <c r="J2" s="553">
        <v>0.02</v>
      </c>
      <c r="K2" s="573" t="s">
        <v>4188</v>
      </c>
      <c r="L2" s="574" t="s">
        <v>32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20" t="s">
        <v>5220</v>
      </c>
      <c r="B3" s="549">
        <v>1759765</v>
      </c>
      <c r="C3" s="549" t="s">
        <v>18</v>
      </c>
      <c r="D3" s="549" t="s">
        <v>3894</v>
      </c>
      <c r="E3" s="549" t="str">
        <f>IFERROR(VLOOKUP(D3,'Cadastro de assessores'!A:B,2,FALSE),"Não Cadastrado")</f>
        <v>14739</v>
      </c>
      <c r="F3" s="572" t="s">
        <v>170</v>
      </c>
      <c r="G3" s="572" t="s">
        <v>6252</v>
      </c>
      <c r="H3" s="352">
        <v>44321</v>
      </c>
      <c r="I3" s="549" t="s">
        <v>39</v>
      </c>
      <c r="J3" s="553">
        <v>1.2E-2</v>
      </c>
      <c r="K3" s="573" t="s">
        <v>4118</v>
      </c>
      <c r="L3" s="574" t="s">
        <v>32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6254</v>
      </c>
      <c r="C1" s="576" t="s">
        <v>112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4051</v>
      </c>
      <c r="B2" s="577" t="s">
        <v>6255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5515</v>
      </c>
      <c r="B3" s="577" t="s">
        <v>6256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4387</v>
      </c>
      <c r="B4" s="577" t="s">
        <v>6257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2729</v>
      </c>
      <c r="B5" s="577" t="s">
        <v>6258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3936</v>
      </c>
      <c r="B6" s="577" t="s">
        <v>6259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3887</v>
      </c>
      <c r="B7" s="577" t="s">
        <v>6260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6261</v>
      </c>
      <c r="B8" s="577" t="s">
        <v>6262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4106</v>
      </c>
      <c r="B9" s="577" t="s">
        <v>6263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4112</v>
      </c>
      <c r="B10" s="577" t="s">
        <v>6264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3158</v>
      </c>
      <c r="B11" s="577" t="s">
        <v>6265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5562</v>
      </c>
      <c r="B12" s="577" t="s">
        <v>6266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4131</v>
      </c>
      <c r="B13" s="577" t="s">
        <v>6267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6268</v>
      </c>
      <c r="B14" s="577" t="s">
        <v>6269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295</v>
      </c>
      <c r="B15" s="577" t="s">
        <v>6270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5463</v>
      </c>
      <c r="B16" s="577" t="s">
        <v>6271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4149</v>
      </c>
      <c r="B17" s="577" t="s">
        <v>6272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308</v>
      </c>
      <c r="B18" s="577" t="s">
        <v>5302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66</v>
      </c>
      <c r="B19" s="577" t="s">
        <v>6273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6274</v>
      </c>
      <c r="B20" s="577" t="s">
        <v>6275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4211</v>
      </c>
      <c r="B21" s="577" t="s">
        <v>6276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3159</v>
      </c>
      <c r="B22" s="577" t="s">
        <v>6277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4232</v>
      </c>
      <c r="B23" s="577" t="s">
        <v>6278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175</v>
      </c>
      <c r="B24" s="577" t="s">
        <v>6279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3390</v>
      </c>
      <c r="B25" s="577" t="s">
        <v>6280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48</v>
      </c>
      <c r="B26" s="577" t="s">
        <v>6281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5443</v>
      </c>
      <c r="B27" s="577" t="s">
        <v>6282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4317</v>
      </c>
      <c r="B28" s="577" t="s">
        <v>6283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4326</v>
      </c>
      <c r="B29" s="577" t="s">
        <v>6284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1841</v>
      </c>
      <c r="B30" s="577" t="s">
        <v>6285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6286</v>
      </c>
      <c r="B31" s="577" t="s">
        <v>6287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4618</v>
      </c>
      <c r="B32" s="577" t="s">
        <v>6288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5277</v>
      </c>
      <c r="B33" s="577" t="s">
        <v>6289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4363</v>
      </c>
      <c r="B34" s="577" t="s">
        <v>6290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159</v>
      </c>
      <c r="B35" s="577" t="s">
        <v>6291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4393</v>
      </c>
      <c r="B36" s="577" t="s">
        <v>6292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273</v>
      </c>
      <c r="B37" s="577" t="s">
        <v>6293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6294</v>
      </c>
      <c r="B38" s="577" t="s">
        <v>6295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4121</v>
      </c>
      <c r="B39" s="577" t="s">
        <v>6296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4417</v>
      </c>
      <c r="B40" s="577" t="s">
        <v>6297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4426</v>
      </c>
      <c r="B41" s="577" t="s">
        <v>6298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6299</v>
      </c>
      <c r="B42" s="577" t="s">
        <v>6300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3306</v>
      </c>
      <c r="B43" s="577" t="s">
        <v>6301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6302</v>
      </c>
      <c r="B44" s="577" t="s">
        <v>6303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4559</v>
      </c>
      <c r="B45" s="577" t="s">
        <v>6304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3894</v>
      </c>
      <c r="B46" s="577" t="s">
        <v>6305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4573</v>
      </c>
      <c r="B47" s="577" t="s">
        <v>6306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6307</v>
      </c>
      <c r="B48" s="577" t="s">
        <v>6308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4621</v>
      </c>
      <c r="B49" s="577" t="s">
        <v>6309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6310</v>
      </c>
      <c r="B50" s="577" t="s">
        <v>6311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4730</v>
      </c>
      <c r="B51" s="577" t="s">
        <v>6312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3931</v>
      </c>
      <c r="B52" s="577" t="s">
        <v>6313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3190</v>
      </c>
      <c r="B53" s="577" t="s">
        <v>6314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6315</v>
      </c>
      <c r="B54" s="577" t="s">
        <v>6316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4984</v>
      </c>
      <c r="B55" s="577" t="s">
        <v>6317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5011</v>
      </c>
      <c r="B56" s="577" t="s">
        <v>6318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5054</v>
      </c>
      <c r="B57" s="577" t="s">
        <v>6319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5091</v>
      </c>
      <c r="B58" s="577" t="s">
        <v>6320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4601</v>
      </c>
      <c r="B59" s="577" t="s">
        <v>6321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6322</v>
      </c>
      <c r="B60" s="577" t="s">
        <v>6323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6324</v>
      </c>
      <c r="B61" s="577" t="s">
        <v>6325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5295</v>
      </c>
      <c r="B62" s="577" t="s">
        <v>6326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6327</v>
      </c>
      <c r="B63" s="577" t="s">
        <v>6328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5495</v>
      </c>
      <c r="B64" s="577" t="s">
        <v>6329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52</v>
      </c>
      <c r="B65" s="577" t="s">
        <v>4166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4709</v>
      </c>
      <c r="B66" s="577" t="s">
        <v>6330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5655</v>
      </c>
      <c r="B67" s="577" t="s">
        <v>6331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3165</v>
      </c>
      <c r="B68" s="577" t="s">
        <v>6332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6333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72</v>
      </c>
      <c r="B70" s="577" t="s">
        <v>6334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3206</v>
      </c>
      <c r="B71" s="577" t="s">
        <v>6335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3224</v>
      </c>
      <c r="B72" s="577" t="s">
        <v>6336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6337</v>
      </c>
      <c r="B73" s="577" t="s">
        <v>6338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3871</v>
      </c>
      <c r="B74" s="577" t="s">
        <v>6339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3906</v>
      </c>
      <c r="B75" s="577" t="s">
        <v>6340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3914</v>
      </c>
      <c r="B76" s="577" t="s">
        <v>6341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6342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3243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6343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255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2425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1034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6344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4994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4356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5194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4401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4060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4477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6345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6261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220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90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4525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3035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6346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6347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2233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4242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4411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6014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6348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3566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4135</v>
      </c>
      <c r="B104" s="581">
        <v>12356</v>
      </c>
      <c r="C104" s="578" t="s">
        <v>6349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4843</v>
      </c>
      <c r="B105" s="581">
        <v>12357</v>
      </c>
      <c r="C105" s="578" t="s">
        <v>6349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4898</v>
      </c>
      <c r="B106" s="581">
        <v>12358</v>
      </c>
      <c r="C106" s="578" t="s">
        <v>6349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409</v>
      </c>
      <c r="B107" s="581">
        <v>12359</v>
      </c>
      <c r="C107" s="578" t="s">
        <v>6349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5176</v>
      </c>
      <c r="B108" s="581">
        <v>12360</v>
      </c>
      <c r="C108" s="578" t="s">
        <v>6349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6350</v>
      </c>
      <c r="B109" s="581">
        <v>12361</v>
      </c>
      <c r="C109" s="578" t="s">
        <v>6349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684</v>
      </c>
      <c r="B110" s="581">
        <v>12362</v>
      </c>
      <c r="C110" s="578" t="s">
        <v>6349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3700</v>
      </c>
      <c r="B111" s="581">
        <v>12363</v>
      </c>
      <c r="C111" s="578" t="s">
        <v>6349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6351</v>
      </c>
      <c r="B1" s="586" t="s">
        <v>1</v>
      </c>
      <c r="C1" s="585" t="s">
        <v>2</v>
      </c>
      <c r="D1" s="585" t="s">
        <v>6352</v>
      </c>
      <c r="E1" s="587" t="s">
        <v>5669</v>
      </c>
      <c r="F1" s="585" t="s">
        <v>6072</v>
      </c>
      <c r="G1" s="585" t="s">
        <v>3</v>
      </c>
      <c r="H1" s="585" t="s">
        <v>4</v>
      </c>
      <c r="I1" s="585" t="s">
        <v>5</v>
      </c>
      <c r="J1" s="588" t="s">
        <v>115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6353</v>
      </c>
      <c r="C2" s="580" t="s">
        <v>3156</v>
      </c>
      <c r="D2" s="580" t="s">
        <v>237</v>
      </c>
      <c r="E2" s="592">
        <v>0</v>
      </c>
      <c r="F2" s="580" t="s">
        <v>3245</v>
      </c>
      <c r="G2" s="590" t="s">
        <v>3158</v>
      </c>
      <c r="H2" s="590" t="s">
        <v>32</v>
      </c>
      <c r="I2" s="590" t="s">
        <v>3159</v>
      </c>
      <c r="J2" s="590">
        <v>43567</v>
      </c>
      <c r="K2" s="593" t="s">
        <v>4068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6354</v>
      </c>
      <c r="C3" s="580" t="s">
        <v>3156</v>
      </c>
      <c r="D3" s="580" t="s">
        <v>237</v>
      </c>
      <c r="E3" s="592">
        <v>0</v>
      </c>
      <c r="F3" s="580" t="s">
        <v>3518</v>
      </c>
      <c r="G3" s="590" t="s">
        <v>3158</v>
      </c>
      <c r="H3" s="590" t="s">
        <v>32</v>
      </c>
      <c r="I3" s="590" t="s">
        <v>3165</v>
      </c>
      <c r="J3" s="590">
        <v>43567</v>
      </c>
      <c r="K3" s="593" t="s">
        <v>4447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6355</v>
      </c>
      <c r="C4" s="580" t="s">
        <v>3156</v>
      </c>
      <c r="D4" s="580" t="s">
        <v>237</v>
      </c>
      <c r="E4" s="592">
        <v>0</v>
      </c>
      <c r="F4" s="580" t="s">
        <v>3769</v>
      </c>
      <c r="G4" s="590" t="s">
        <v>18</v>
      </c>
      <c r="H4" s="590" t="s">
        <v>32</v>
      </c>
      <c r="I4" s="590" t="s">
        <v>3306</v>
      </c>
      <c r="J4" s="590">
        <v>43461</v>
      </c>
      <c r="K4" s="593" t="s">
        <v>4447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6356</v>
      </c>
      <c r="C5" s="424" t="s">
        <v>3156</v>
      </c>
      <c r="D5" s="580" t="s">
        <v>6357</v>
      </c>
      <c r="E5" s="592">
        <v>25000</v>
      </c>
      <c r="F5" s="580" t="s">
        <v>3697</v>
      </c>
      <c r="G5" s="590" t="s">
        <v>3158</v>
      </c>
      <c r="H5" s="590" t="s">
        <v>32</v>
      </c>
      <c r="I5" s="590" t="s">
        <v>3159</v>
      </c>
      <c r="J5" s="590">
        <v>43675</v>
      </c>
      <c r="K5" s="593" t="s">
        <v>4447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6358</v>
      </c>
      <c r="C6" s="424" t="s">
        <v>3156</v>
      </c>
      <c r="D6" s="580" t="s">
        <v>6357</v>
      </c>
      <c r="E6" s="592">
        <v>6000</v>
      </c>
      <c r="F6" s="580" t="s">
        <v>2466</v>
      </c>
      <c r="G6" s="590" t="s">
        <v>3158</v>
      </c>
      <c r="H6" s="590" t="s">
        <v>32</v>
      </c>
      <c r="I6" s="590" t="s">
        <v>3165</v>
      </c>
      <c r="J6" s="590">
        <v>43620</v>
      </c>
      <c r="K6" s="593" t="s">
        <v>4053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6359</v>
      </c>
      <c r="C7" s="424" t="s">
        <v>30</v>
      </c>
      <c r="D7" s="580" t="s">
        <v>6357</v>
      </c>
      <c r="E7" s="592">
        <v>50000</v>
      </c>
      <c r="F7" s="580" t="s">
        <v>5307</v>
      </c>
      <c r="G7" s="580" t="s">
        <v>3158</v>
      </c>
      <c r="H7" s="580" t="s">
        <v>32</v>
      </c>
      <c r="I7" s="580" t="s">
        <v>3158</v>
      </c>
      <c r="J7" s="590">
        <v>43749</v>
      </c>
      <c r="K7" s="596" t="s">
        <v>4447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6356</v>
      </c>
      <c r="C8" s="424" t="s">
        <v>3156</v>
      </c>
      <c r="D8" s="580" t="s">
        <v>6357</v>
      </c>
      <c r="E8" s="592">
        <v>9500</v>
      </c>
      <c r="F8" s="580" t="s">
        <v>3697</v>
      </c>
      <c r="G8" s="590" t="s">
        <v>3158</v>
      </c>
      <c r="H8" s="590" t="s">
        <v>32</v>
      </c>
      <c r="I8" s="590" t="s">
        <v>3159</v>
      </c>
      <c r="J8" s="590">
        <v>43675</v>
      </c>
      <c r="K8" s="593" t="s">
        <v>4447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6360</v>
      </c>
      <c r="C9" s="424" t="s">
        <v>3156</v>
      </c>
      <c r="D9" s="580" t="s">
        <v>6357</v>
      </c>
      <c r="E9" s="592">
        <v>5000</v>
      </c>
      <c r="F9" s="580" t="s">
        <v>3653</v>
      </c>
      <c r="G9" s="590" t="s">
        <v>3158</v>
      </c>
      <c r="H9" s="590" t="s">
        <v>32</v>
      </c>
      <c r="I9" s="590" t="s">
        <v>3159</v>
      </c>
      <c r="J9" s="590">
        <v>43700</v>
      </c>
      <c r="K9" s="593" t="s">
        <v>4447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6361</v>
      </c>
      <c r="C10" s="424" t="s">
        <v>3156</v>
      </c>
      <c r="D10" s="580" t="s">
        <v>6357</v>
      </c>
      <c r="E10" s="592">
        <v>3700</v>
      </c>
      <c r="F10" s="580" t="s">
        <v>3452</v>
      </c>
      <c r="G10" s="590" t="s">
        <v>18</v>
      </c>
      <c r="H10" s="590" t="s">
        <v>32</v>
      </c>
      <c r="I10" s="590" t="s">
        <v>3306</v>
      </c>
      <c r="J10" s="590">
        <v>43510</v>
      </c>
      <c r="K10" s="593" t="s">
        <v>6362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6363</v>
      </c>
      <c r="C11" s="424" t="s">
        <v>3156</v>
      </c>
      <c r="D11" s="580" t="s">
        <v>6357</v>
      </c>
      <c r="E11" s="592">
        <v>14000</v>
      </c>
      <c r="F11" s="580" t="s">
        <v>3422</v>
      </c>
      <c r="G11" s="590" t="s">
        <v>3158</v>
      </c>
      <c r="H11" s="590" t="s">
        <v>32</v>
      </c>
      <c r="I11" s="590" t="s">
        <v>3159</v>
      </c>
      <c r="J11" s="590">
        <v>43703</v>
      </c>
      <c r="K11" s="593" t="s">
        <v>4447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6364</v>
      </c>
      <c r="C12" s="424" t="s">
        <v>3156</v>
      </c>
      <c r="D12" s="580" t="s">
        <v>6357</v>
      </c>
      <c r="E12" s="592">
        <v>10000</v>
      </c>
      <c r="F12" s="580" t="s">
        <v>3784</v>
      </c>
      <c r="G12" s="590" t="s">
        <v>3158</v>
      </c>
      <c r="H12" s="590" t="s">
        <v>32</v>
      </c>
      <c r="I12" s="590" t="s">
        <v>3159</v>
      </c>
      <c r="J12" s="590">
        <v>43567</v>
      </c>
      <c r="K12" s="593" t="s">
        <v>4053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6365</v>
      </c>
      <c r="C13" s="424" t="s">
        <v>3156</v>
      </c>
      <c r="D13" s="580" t="s">
        <v>6357</v>
      </c>
      <c r="E13" s="592">
        <v>193205.23</v>
      </c>
      <c r="F13" s="580" t="s">
        <v>3459</v>
      </c>
      <c r="G13" s="590" t="s">
        <v>3158</v>
      </c>
      <c r="H13" s="590" t="s">
        <v>32</v>
      </c>
      <c r="I13" s="590" t="s">
        <v>3159</v>
      </c>
      <c r="J13" s="590">
        <v>43605</v>
      </c>
      <c r="K13" s="593" t="s">
        <v>4064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6366</v>
      </c>
      <c r="C14" s="424" t="s">
        <v>30</v>
      </c>
      <c r="D14" s="580" t="s">
        <v>6357</v>
      </c>
      <c r="E14" s="592">
        <v>10000</v>
      </c>
      <c r="F14" s="580" t="s">
        <v>5426</v>
      </c>
      <c r="G14" s="580" t="s">
        <v>3158</v>
      </c>
      <c r="H14" s="580" t="s">
        <v>32</v>
      </c>
      <c r="I14" s="580" t="s">
        <v>3158</v>
      </c>
      <c r="J14" s="590">
        <v>43924</v>
      </c>
      <c r="K14" s="596" t="s">
        <v>4053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6367</v>
      </c>
      <c r="C15" s="424" t="s">
        <v>3156</v>
      </c>
      <c r="D15" s="580" t="s">
        <v>6357</v>
      </c>
      <c r="E15" s="592">
        <v>25000</v>
      </c>
      <c r="F15" s="580" t="s">
        <v>3301</v>
      </c>
      <c r="G15" s="590" t="s">
        <v>3158</v>
      </c>
      <c r="H15" s="590" t="s">
        <v>32</v>
      </c>
      <c r="I15" s="590" t="s">
        <v>3159</v>
      </c>
      <c r="J15" s="590">
        <v>43822</v>
      </c>
      <c r="K15" s="593" t="s">
        <v>4064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6363</v>
      </c>
      <c r="C16" s="424" t="s">
        <v>3156</v>
      </c>
      <c r="D16" s="580" t="s">
        <v>6357</v>
      </c>
      <c r="E16" s="592">
        <v>7000</v>
      </c>
      <c r="F16" s="580" t="s">
        <v>3422</v>
      </c>
      <c r="G16" s="590" t="s">
        <v>3158</v>
      </c>
      <c r="H16" s="590" t="s">
        <v>32</v>
      </c>
      <c r="I16" s="590" t="s">
        <v>3159</v>
      </c>
      <c r="J16" s="590">
        <v>43703</v>
      </c>
      <c r="K16" s="593" t="s">
        <v>4447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6368</v>
      </c>
      <c r="C17" s="424" t="s">
        <v>30</v>
      </c>
      <c r="D17" s="580" t="s">
        <v>6357</v>
      </c>
      <c r="E17" s="592">
        <v>95799.8</v>
      </c>
      <c r="F17" s="580" t="s">
        <v>4923</v>
      </c>
      <c r="G17" s="580" t="s">
        <v>3158</v>
      </c>
      <c r="H17" s="580" t="s">
        <v>32</v>
      </c>
      <c r="I17" s="580" t="s">
        <v>3158</v>
      </c>
      <c r="J17" s="590">
        <v>44252</v>
      </c>
      <c r="K17" s="596" t="s">
        <v>4064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6369</v>
      </c>
      <c r="C18" s="580" t="s">
        <v>3156</v>
      </c>
      <c r="D18" s="580" t="s">
        <v>237</v>
      </c>
      <c r="E18" s="592">
        <v>0</v>
      </c>
      <c r="F18" s="580" t="s">
        <v>3360</v>
      </c>
      <c r="G18" s="590" t="s">
        <v>3158</v>
      </c>
      <c r="H18" s="590" t="s">
        <v>32</v>
      </c>
      <c r="I18" s="590" t="s">
        <v>3165</v>
      </c>
      <c r="J18" s="590">
        <v>43699</v>
      </c>
      <c r="K18" s="593" t="s">
        <v>4447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6365</v>
      </c>
      <c r="C19" s="424" t="s">
        <v>3156</v>
      </c>
      <c r="D19" s="580" t="s">
        <v>6357</v>
      </c>
      <c r="E19" s="592">
        <v>0</v>
      </c>
      <c r="F19" s="580" t="s">
        <v>3459</v>
      </c>
      <c r="G19" s="590" t="s">
        <v>3158</v>
      </c>
      <c r="H19" s="590" t="s">
        <v>32</v>
      </c>
      <c r="I19" s="590" t="s">
        <v>3159</v>
      </c>
      <c r="J19" s="590">
        <v>43605</v>
      </c>
      <c r="K19" s="593" t="s">
        <v>4064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6363</v>
      </c>
      <c r="C20" s="424" t="s">
        <v>3156</v>
      </c>
      <c r="D20" s="580" t="s">
        <v>6357</v>
      </c>
      <c r="E20" s="592">
        <v>80000</v>
      </c>
      <c r="F20" s="580" t="s">
        <v>3422</v>
      </c>
      <c r="G20" s="590" t="s">
        <v>3158</v>
      </c>
      <c r="H20" s="590" t="s">
        <v>32</v>
      </c>
      <c r="I20" s="590" t="s">
        <v>3159</v>
      </c>
      <c r="J20" s="590">
        <v>43703</v>
      </c>
      <c r="K20" s="593" t="s">
        <v>4447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6366</v>
      </c>
      <c r="C21" s="424" t="s">
        <v>30</v>
      </c>
      <c r="D21" s="580" t="s">
        <v>1307</v>
      </c>
      <c r="E21" s="592">
        <v>10000</v>
      </c>
      <c r="F21" s="580" t="s">
        <v>5426</v>
      </c>
      <c r="G21" s="580" t="s">
        <v>3158</v>
      </c>
      <c r="H21" s="580" t="s">
        <v>32</v>
      </c>
      <c r="I21" s="580" t="s">
        <v>3158</v>
      </c>
      <c r="J21" s="590">
        <v>43924</v>
      </c>
      <c r="K21" s="596" t="s">
        <v>4053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6370</v>
      </c>
      <c r="C22" s="424" t="s">
        <v>3156</v>
      </c>
      <c r="D22" s="580" t="s">
        <v>6357</v>
      </c>
      <c r="E22" s="592">
        <v>80000</v>
      </c>
      <c r="F22" s="580" t="s">
        <v>3483</v>
      </c>
      <c r="G22" s="590" t="s">
        <v>3158</v>
      </c>
      <c r="H22" s="590" t="s">
        <v>32</v>
      </c>
      <c r="I22" s="590" t="s">
        <v>3165</v>
      </c>
      <c r="J22" s="590">
        <v>43664</v>
      </c>
      <c r="K22" s="593" t="s">
        <v>4447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6359</v>
      </c>
      <c r="C23" s="424" t="s">
        <v>30</v>
      </c>
      <c r="D23" s="580" t="s">
        <v>6357</v>
      </c>
      <c r="E23" s="592">
        <v>25000</v>
      </c>
      <c r="F23" s="580" t="s">
        <v>5307</v>
      </c>
      <c r="G23" s="580" t="s">
        <v>3158</v>
      </c>
      <c r="H23" s="580" t="s">
        <v>32</v>
      </c>
      <c r="I23" s="580" t="s">
        <v>3158</v>
      </c>
      <c r="J23" s="590">
        <v>43749</v>
      </c>
      <c r="K23" s="596" t="s">
        <v>4447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6371</v>
      </c>
      <c r="C24" s="424" t="s">
        <v>3156</v>
      </c>
      <c r="D24" s="580" t="s">
        <v>6357</v>
      </c>
      <c r="E24" s="592">
        <v>20000</v>
      </c>
      <c r="F24" s="580" t="s">
        <v>3467</v>
      </c>
      <c r="G24" s="590" t="s">
        <v>3158</v>
      </c>
      <c r="H24" s="590" t="s">
        <v>32</v>
      </c>
      <c r="I24" s="590" t="s">
        <v>3165</v>
      </c>
      <c r="J24" s="590">
        <v>43559</v>
      </c>
      <c r="K24" s="593" t="s">
        <v>4447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6372</v>
      </c>
      <c r="C25" s="580" t="s">
        <v>3156</v>
      </c>
      <c r="D25" s="580" t="s">
        <v>237</v>
      </c>
      <c r="E25" s="592">
        <v>95799.8</v>
      </c>
      <c r="F25" s="580" t="s">
        <v>3646</v>
      </c>
      <c r="G25" s="590" t="s">
        <v>3158</v>
      </c>
      <c r="H25" s="590" t="s">
        <v>32</v>
      </c>
      <c r="I25" s="590" t="s">
        <v>3159</v>
      </c>
      <c r="J25" s="590">
        <v>43563</v>
      </c>
      <c r="K25" s="593" t="s">
        <v>4068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6372</v>
      </c>
      <c r="C26" s="424" t="s">
        <v>3156</v>
      </c>
      <c r="D26" s="580" t="s">
        <v>1307</v>
      </c>
      <c r="E26" s="592">
        <v>50000</v>
      </c>
      <c r="F26" s="580" t="s">
        <v>3646</v>
      </c>
      <c r="G26" s="590" t="s">
        <v>3158</v>
      </c>
      <c r="H26" s="590" t="s">
        <v>32</v>
      </c>
      <c r="I26" s="590" t="s">
        <v>3159</v>
      </c>
      <c r="J26" s="590">
        <v>43563</v>
      </c>
      <c r="K26" s="593" t="s">
        <v>4068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6373</v>
      </c>
      <c r="C27" s="424" t="s">
        <v>3156</v>
      </c>
      <c r="D27" s="580" t="s">
        <v>1307</v>
      </c>
      <c r="E27" s="592">
        <v>30000</v>
      </c>
      <c r="F27" s="580" t="s">
        <v>3294</v>
      </c>
      <c r="G27" s="590" t="s">
        <v>3158</v>
      </c>
      <c r="H27" s="590" t="s">
        <v>32</v>
      </c>
      <c r="I27" s="590" t="s">
        <v>3159</v>
      </c>
      <c r="J27" s="590">
        <v>43453</v>
      </c>
      <c r="K27" s="593" t="s">
        <v>4068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6363</v>
      </c>
      <c r="C28" s="424" t="s">
        <v>3156</v>
      </c>
      <c r="D28" s="580" t="s">
        <v>6357</v>
      </c>
      <c r="E28" s="592">
        <v>14000</v>
      </c>
      <c r="F28" s="580" t="s">
        <v>3422</v>
      </c>
      <c r="G28" s="590" t="s">
        <v>3158</v>
      </c>
      <c r="H28" s="590" t="s">
        <v>32</v>
      </c>
      <c r="I28" s="590" t="s">
        <v>3159</v>
      </c>
      <c r="J28" s="590">
        <v>43703</v>
      </c>
      <c r="K28" s="593" t="s">
        <v>4447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6366</v>
      </c>
      <c r="C29" s="580" t="s">
        <v>30</v>
      </c>
      <c r="D29" s="580" t="s">
        <v>237</v>
      </c>
      <c r="E29" s="592">
        <v>0</v>
      </c>
      <c r="F29" s="580" t="s">
        <v>5426</v>
      </c>
      <c r="G29" s="580" t="s">
        <v>3158</v>
      </c>
      <c r="H29" s="580" t="s">
        <v>32</v>
      </c>
      <c r="I29" s="580" t="s">
        <v>3158</v>
      </c>
      <c r="J29" s="590">
        <v>43684</v>
      </c>
      <c r="K29" s="596" t="s">
        <v>4053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6374</v>
      </c>
      <c r="C30" s="424" t="s">
        <v>30</v>
      </c>
      <c r="D30" s="580" t="s">
        <v>6357</v>
      </c>
      <c r="E30" s="592">
        <v>20000</v>
      </c>
      <c r="F30" s="580" t="s">
        <v>4937</v>
      </c>
      <c r="G30" s="580" t="s">
        <v>3158</v>
      </c>
      <c r="H30" s="580" t="s">
        <v>32</v>
      </c>
      <c r="I30" s="580" t="s">
        <v>3158</v>
      </c>
      <c r="J30" s="590">
        <v>43872</v>
      </c>
      <c r="K30" s="596" t="s">
        <v>4053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6375</v>
      </c>
      <c r="C31" s="424" t="s">
        <v>3156</v>
      </c>
      <c r="D31" s="580" t="s">
        <v>6357</v>
      </c>
      <c r="E31" s="592">
        <v>8000</v>
      </c>
      <c r="F31" s="580" t="s">
        <v>3773</v>
      </c>
      <c r="G31" s="590" t="s">
        <v>3158</v>
      </c>
      <c r="H31" s="590" t="s">
        <v>32</v>
      </c>
      <c r="I31" s="590" t="s">
        <v>3159</v>
      </c>
      <c r="J31" s="590">
        <v>43738</v>
      </c>
      <c r="K31" s="593" t="s">
        <v>4068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3949</v>
      </c>
      <c r="C32" s="424" t="s">
        <v>3860</v>
      </c>
      <c r="D32" s="580" t="s">
        <v>6357</v>
      </c>
      <c r="E32" s="592">
        <v>5000</v>
      </c>
      <c r="F32" s="580" t="s">
        <v>3948</v>
      </c>
      <c r="G32" s="590" t="s">
        <v>18</v>
      </c>
      <c r="H32" s="590" t="s">
        <v>32</v>
      </c>
      <c r="I32" s="590" t="s">
        <v>2729</v>
      </c>
      <c r="J32" s="590">
        <v>43797</v>
      </c>
      <c r="K32" s="593" t="s">
        <v>4064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6376</v>
      </c>
      <c r="C33" s="424" t="s">
        <v>30</v>
      </c>
      <c r="D33" s="580" t="s">
        <v>6357</v>
      </c>
      <c r="E33" s="592">
        <v>2000</v>
      </c>
      <c r="F33" s="580" t="s">
        <v>5370</v>
      </c>
      <c r="G33" s="580" t="s">
        <v>3158</v>
      </c>
      <c r="H33" s="580" t="s">
        <v>32</v>
      </c>
      <c r="I33" s="580" t="s">
        <v>3158</v>
      </c>
      <c r="J33" s="590">
        <v>44225</v>
      </c>
      <c r="K33" s="596" t="s">
        <v>4053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6365</v>
      </c>
      <c r="C34" s="424" t="s">
        <v>3156</v>
      </c>
      <c r="D34" s="580" t="s">
        <v>6357</v>
      </c>
      <c r="E34" s="592">
        <v>3000</v>
      </c>
      <c r="F34" s="580" t="s">
        <v>3459</v>
      </c>
      <c r="G34" s="590" t="s">
        <v>3158</v>
      </c>
      <c r="H34" s="590" t="s">
        <v>32</v>
      </c>
      <c r="I34" s="590" t="s">
        <v>3159</v>
      </c>
      <c r="J34" s="590">
        <v>43605</v>
      </c>
      <c r="K34" s="593" t="s">
        <v>4064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6363</v>
      </c>
      <c r="C35" s="424" t="s">
        <v>3156</v>
      </c>
      <c r="D35" s="580" t="s">
        <v>6357</v>
      </c>
      <c r="E35" s="592">
        <v>10000</v>
      </c>
      <c r="F35" s="580" t="s">
        <v>3422</v>
      </c>
      <c r="G35" s="590" t="s">
        <v>3158</v>
      </c>
      <c r="H35" s="590" t="s">
        <v>32</v>
      </c>
      <c r="I35" s="590" t="s">
        <v>3159</v>
      </c>
      <c r="J35" s="590">
        <v>43703</v>
      </c>
      <c r="K35" s="593" t="s">
        <v>4447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6365</v>
      </c>
      <c r="C36" s="424" t="s">
        <v>3156</v>
      </c>
      <c r="D36" s="580" t="s">
        <v>6357</v>
      </c>
      <c r="E36" s="592">
        <v>2000</v>
      </c>
      <c r="F36" s="580" t="s">
        <v>3459</v>
      </c>
      <c r="G36" s="590" t="s">
        <v>3158</v>
      </c>
      <c r="H36" s="590" t="s">
        <v>32</v>
      </c>
      <c r="I36" s="590" t="s">
        <v>3159</v>
      </c>
      <c r="J36" s="590">
        <v>43605</v>
      </c>
      <c r="K36" s="593" t="s">
        <v>4064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6359</v>
      </c>
      <c r="C37" s="424" t="s">
        <v>30</v>
      </c>
      <c r="D37" s="580" t="s">
        <v>6357</v>
      </c>
      <c r="E37" s="592">
        <v>15000</v>
      </c>
      <c r="F37" s="580" t="s">
        <v>5307</v>
      </c>
      <c r="G37" s="580" t="s">
        <v>3158</v>
      </c>
      <c r="H37" s="580" t="s">
        <v>32</v>
      </c>
      <c r="I37" s="580" t="s">
        <v>3158</v>
      </c>
      <c r="J37" s="590">
        <v>43749</v>
      </c>
      <c r="K37" s="596" t="s">
        <v>4447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6370</v>
      </c>
      <c r="C38" s="424" t="s">
        <v>3156</v>
      </c>
      <c r="D38" s="580" t="s">
        <v>6357</v>
      </c>
      <c r="E38" s="592">
        <v>100000</v>
      </c>
      <c r="F38" s="580" t="s">
        <v>3483</v>
      </c>
      <c r="G38" s="590" t="s">
        <v>3158</v>
      </c>
      <c r="H38" s="590" t="s">
        <v>32</v>
      </c>
      <c r="I38" s="590" t="s">
        <v>3165</v>
      </c>
      <c r="J38" s="590">
        <v>43664</v>
      </c>
      <c r="K38" s="593" t="s">
        <v>4447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6371</v>
      </c>
      <c r="C39" s="424" t="s">
        <v>3156</v>
      </c>
      <c r="D39" s="580" t="s">
        <v>6357</v>
      </c>
      <c r="E39" s="592">
        <v>20000</v>
      </c>
      <c r="F39" s="580" t="s">
        <v>3467</v>
      </c>
      <c r="G39" s="590" t="s">
        <v>3158</v>
      </c>
      <c r="H39" s="590" t="s">
        <v>32</v>
      </c>
      <c r="I39" s="590" t="s">
        <v>3165</v>
      </c>
      <c r="J39" s="590">
        <v>43559</v>
      </c>
      <c r="K39" s="593" t="s">
        <v>4447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6377</v>
      </c>
      <c r="C40" s="424" t="s">
        <v>3156</v>
      </c>
      <c r="D40" s="580" t="s">
        <v>6357</v>
      </c>
      <c r="E40" s="592">
        <v>75000</v>
      </c>
      <c r="F40" s="580" t="s">
        <v>3629</v>
      </c>
      <c r="G40" s="590" t="s">
        <v>3158</v>
      </c>
      <c r="H40" s="590" t="s">
        <v>32</v>
      </c>
      <c r="I40" s="590" t="s">
        <v>3159</v>
      </c>
      <c r="J40" s="590">
        <v>43699</v>
      </c>
      <c r="K40" s="593" t="s">
        <v>4447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6371</v>
      </c>
      <c r="C41" s="424" t="s">
        <v>3156</v>
      </c>
      <c r="D41" s="580" t="s">
        <v>6357</v>
      </c>
      <c r="E41" s="592">
        <v>2000</v>
      </c>
      <c r="F41" s="580" t="s">
        <v>3467</v>
      </c>
      <c r="G41" s="590" t="s">
        <v>3158</v>
      </c>
      <c r="H41" s="590" t="s">
        <v>32</v>
      </c>
      <c r="I41" s="590" t="s">
        <v>3165</v>
      </c>
      <c r="J41" s="590">
        <v>43559</v>
      </c>
      <c r="K41" s="593" t="s">
        <v>4447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6378</v>
      </c>
      <c r="C42" s="424" t="s">
        <v>3156</v>
      </c>
      <c r="D42" s="580" t="s">
        <v>6357</v>
      </c>
      <c r="E42" s="592">
        <v>2000</v>
      </c>
      <c r="F42" s="580" t="s">
        <v>3736</v>
      </c>
      <c r="G42" s="590" t="s">
        <v>3158</v>
      </c>
      <c r="H42" s="590" t="s">
        <v>32</v>
      </c>
      <c r="I42" s="590" t="s">
        <v>3159</v>
      </c>
      <c r="J42" s="590">
        <v>43717</v>
      </c>
      <c r="K42" s="593" t="s">
        <v>4447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6379</v>
      </c>
      <c r="C43" s="424" t="s">
        <v>3156</v>
      </c>
      <c r="D43" s="580" t="s">
        <v>6357</v>
      </c>
      <c r="E43" s="598">
        <v>1000</v>
      </c>
      <c r="F43" s="580" t="s">
        <v>3674</v>
      </c>
      <c r="G43" s="590" t="s">
        <v>3158</v>
      </c>
      <c r="H43" s="590" t="s">
        <v>32</v>
      </c>
      <c r="I43" s="590" t="s">
        <v>3159</v>
      </c>
      <c r="J43" s="590">
        <v>43894</v>
      </c>
      <c r="K43" s="593" t="s">
        <v>4064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6375</v>
      </c>
      <c r="C44" s="424" t="s">
        <v>3156</v>
      </c>
      <c r="D44" s="580" t="s">
        <v>6357</v>
      </c>
      <c r="E44" s="592">
        <v>60000</v>
      </c>
      <c r="F44" s="580" t="s">
        <v>3773</v>
      </c>
      <c r="G44" s="590" t="s">
        <v>3158</v>
      </c>
      <c r="H44" s="590" t="s">
        <v>32</v>
      </c>
      <c r="I44" s="590" t="s">
        <v>3159</v>
      </c>
      <c r="J44" s="590">
        <v>43738</v>
      </c>
      <c r="K44" s="593" t="s">
        <v>4068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6380</v>
      </c>
      <c r="C45" s="424" t="s">
        <v>3156</v>
      </c>
      <c r="D45" s="580" t="s">
        <v>6357</v>
      </c>
      <c r="E45" s="592">
        <v>20000</v>
      </c>
      <c r="F45" s="580" t="s">
        <v>3332</v>
      </c>
      <c r="G45" s="590" t="s">
        <v>3158</v>
      </c>
      <c r="H45" s="590" t="s">
        <v>32</v>
      </c>
      <c r="I45" s="590" t="s">
        <v>3165</v>
      </c>
      <c r="J45" s="590">
        <v>43913</v>
      </c>
      <c r="K45" s="593" t="s">
        <v>4053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6376</v>
      </c>
      <c r="C46" s="424" t="s">
        <v>30</v>
      </c>
      <c r="D46" s="580" t="s">
        <v>6357</v>
      </c>
      <c r="E46" s="592">
        <v>20000</v>
      </c>
      <c r="F46" s="580" t="s">
        <v>5370</v>
      </c>
      <c r="G46" s="580" t="s">
        <v>3158</v>
      </c>
      <c r="H46" s="580" t="s">
        <v>32</v>
      </c>
      <c r="I46" s="580" t="s">
        <v>3158</v>
      </c>
      <c r="J46" s="590">
        <v>44225</v>
      </c>
      <c r="K46" s="596" t="s">
        <v>4053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6375</v>
      </c>
      <c r="C47" s="424" t="s">
        <v>3156</v>
      </c>
      <c r="D47" s="580" t="s">
        <v>6357</v>
      </c>
      <c r="E47" s="592">
        <v>6000</v>
      </c>
      <c r="F47" s="580" t="s">
        <v>3773</v>
      </c>
      <c r="G47" s="590" t="s">
        <v>3158</v>
      </c>
      <c r="H47" s="590" t="s">
        <v>32</v>
      </c>
      <c r="I47" s="590" t="s">
        <v>3159</v>
      </c>
      <c r="J47" s="590">
        <v>43738</v>
      </c>
      <c r="K47" s="593" t="s">
        <v>4068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6363</v>
      </c>
      <c r="C48" s="424" t="s">
        <v>3156</v>
      </c>
      <c r="D48" s="580" t="s">
        <v>6357</v>
      </c>
      <c r="E48" s="592">
        <v>10000</v>
      </c>
      <c r="F48" s="580" t="s">
        <v>3422</v>
      </c>
      <c r="G48" s="590" t="s">
        <v>3158</v>
      </c>
      <c r="H48" s="590" t="s">
        <v>32</v>
      </c>
      <c r="I48" s="590" t="s">
        <v>3159</v>
      </c>
      <c r="J48" s="590">
        <v>43703</v>
      </c>
      <c r="K48" s="593" t="s">
        <v>4447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6379</v>
      </c>
      <c r="C49" s="424" t="s">
        <v>3156</v>
      </c>
      <c r="D49" s="580" t="s">
        <v>6357</v>
      </c>
      <c r="E49" s="592">
        <v>7000</v>
      </c>
      <c r="F49" s="580" t="s">
        <v>3674</v>
      </c>
      <c r="G49" s="590" t="s">
        <v>3158</v>
      </c>
      <c r="H49" s="590" t="s">
        <v>32</v>
      </c>
      <c r="I49" s="590" t="s">
        <v>3159</v>
      </c>
      <c r="J49" s="590">
        <v>43894</v>
      </c>
      <c r="K49" s="593" t="s">
        <v>4064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6379</v>
      </c>
      <c r="C50" s="424" t="s">
        <v>3156</v>
      </c>
      <c r="D50" s="580" t="s">
        <v>6357</v>
      </c>
      <c r="E50" s="592">
        <v>10000</v>
      </c>
      <c r="F50" s="580" t="s">
        <v>3674</v>
      </c>
      <c r="G50" s="590" t="s">
        <v>3158</v>
      </c>
      <c r="H50" s="590" t="s">
        <v>32</v>
      </c>
      <c r="I50" s="590" t="s">
        <v>3159</v>
      </c>
      <c r="J50" s="590">
        <v>43894</v>
      </c>
      <c r="K50" s="593" t="s">
        <v>4064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6381</v>
      </c>
      <c r="C51" s="424" t="s">
        <v>3156</v>
      </c>
      <c r="D51" s="580" t="s">
        <v>6357</v>
      </c>
      <c r="E51" s="592">
        <v>1000</v>
      </c>
      <c r="F51" s="580" t="s">
        <v>3221</v>
      </c>
      <c r="G51" s="590" t="s">
        <v>3158</v>
      </c>
      <c r="H51" s="590" t="s">
        <v>32</v>
      </c>
      <c r="I51" s="590" t="s">
        <v>3159</v>
      </c>
      <c r="J51" s="590">
        <v>43867</v>
      </c>
      <c r="K51" s="593" t="s">
        <v>4053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6359</v>
      </c>
      <c r="C52" s="424" t="s">
        <v>30</v>
      </c>
      <c r="D52" s="580" t="s">
        <v>6357</v>
      </c>
      <c r="E52" s="592">
        <v>7500</v>
      </c>
      <c r="F52" s="580" t="s">
        <v>5307</v>
      </c>
      <c r="G52" s="580" t="s">
        <v>3158</v>
      </c>
      <c r="H52" s="580" t="s">
        <v>32</v>
      </c>
      <c r="I52" s="580" t="s">
        <v>3158</v>
      </c>
      <c r="J52" s="590">
        <v>43749</v>
      </c>
      <c r="K52" s="596" t="s">
        <v>4447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6377</v>
      </c>
      <c r="C53" s="424" t="s">
        <v>3156</v>
      </c>
      <c r="D53" s="580" t="s">
        <v>6357</v>
      </c>
      <c r="E53" s="592">
        <v>50000</v>
      </c>
      <c r="F53" s="580" t="s">
        <v>3629</v>
      </c>
      <c r="G53" s="590" t="s">
        <v>3158</v>
      </c>
      <c r="H53" s="590" t="s">
        <v>32</v>
      </c>
      <c r="I53" s="590" t="s">
        <v>3159</v>
      </c>
      <c r="J53" s="590">
        <v>43699</v>
      </c>
      <c r="K53" s="593" t="s">
        <v>4447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6368</v>
      </c>
      <c r="C54" s="424" t="s">
        <v>30</v>
      </c>
      <c r="D54" s="580" t="s">
        <v>6357</v>
      </c>
      <c r="E54" s="592">
        <v>20000</v>
      </c>
      <c r="F54" s="580" t="s">
        <v>4923</v>
      </c>
      <c r="G54" s="580" t="s">
        <v>3158</v>
      </c>
      <c r="H54" s="580" t="s">
        <v>32</v>
      </c>
      <c r="I54" s="580" t="s">
        <v>3158</v>
      </c>
      <c r="J54" s="590">
        <v>44252</v>
      </c>
      <c r="K54" s="596" t="s">
        <v>4064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3949</v>
      </c>
      <c r="C55" s="424" t="s">
        <v>6382</v>
      </c>
      <c r="D55" s="580" t="s">
        <v>6357</v>
      </c>
      <c r="E55" s="592">
        <v>10000</v>
      </c>
      <c r="F55" s="580" t="s">
        <v>3948</v>
      </c>
      <c r="G55" s="580" t="s">
        <v>18</v>
      </c>
      <c r="H55" s="580" t="s">
        <v>32</v>
      </c>
      <c r="I55" s="580" t="s">
        <v>2729</v>
      </c>
      <c r="J55" s="590">
        <v>43797</v>
      </c>
      <c r="K55" s="593" t="s">
        <v>4064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6371</v>
      </c>
      <c r="C56" s="424" t="s">
        <v>3156</v>
      </c>
      <c r="D56" s="580" t="s">
        <v>6357</v>
      </c>
      <c r="E56" s="592">
        <v>973440.75</v>
      </c>
      <c r="F56" s="580" t="s">
        <v>3467</v>
      </c>
      <c r="G56" s="590" t="s">
        <v>3158</v>
      </c>
      <c r="H56" s="590" t="s">
        <v>32</v>
      </c>
      <c r="I56" s="590" t="s">
        <v>3165</v>
      </c>
      <c r="J56" s="590">
        <v>43559</v>
      </c>
      <c r="K56" s="593" t="s">
        <v>4447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6363</v>
      </c>
      <c r="C57" s="424" t="s">
        <v>3156</v>
      </c>
      <c r="D57" s="580" t="s">
        <v>6357</v>
      </c>
      <c r="E57" s="592">
        <v>7000</v>
      </c>
      <c r="F57" s="580" t="s">
        <v>3422</v>
      </c>
      <c r="G57" s="590" t="s">
        <v>3158</v>
      </c>
      <c r="H57" s="590" t="s">
        <v>32</v>
      </c>
      <c r="I57" s="590" t="s">
        <v>3159</v>
      </c>
      <c r="J57" s="590">
        <v>43703</v>
      </c>
      <c r="K57" s="593" t="s">
        <v>4447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6379</v>
      </c>
      <c r="C58" s="424" t="s">
        <v>3156</v>
      </c>
      <c r="D58" s="580" t="s">
        <v>6357</v>
      </c>
      <c r="E58" s="592">
        <v>180000</v>
      </c>
      <c r="F58" s="580" t="s">
        <v>3674</v>
      </c>
      <c r="G58" s="590" t="s">
        <v>3158</v>
      </c>
      <c r="H58" s="590" t="s">
        <v>32</v>
      </c>
      <c r="I58" s="590" t="s">
        <v>3159</v>
      </c>
      <c r="J58" s="590">
        <v>43894</v>
      </c>
      <c r="K58" s="593" t="s">
        <v>4064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6370</v>
      </c>
      <c r="C59" s="424" t="s">
        <v>3156</v>
      </c>
      <c r="D59" s="580" t="s">
        <v>6357</v>
      </c>
      <c r="E59" s="592">
        <v>10701</v>
      </c>
      <c r="F59" s="580" t="s">
        <v>3483</v>
      </c>
      <c r="G59" s="590" t="s">
        <v>3158</v>
      </c>
      <c r="H59" s="590" t="s">
        <v>32</v>
      </c>
      <c r="I59" s="590" t="s">
        <v>3165</v>
      </c>
      <c r="J59" s="590">
        <v>43664</v>
      </c>
      <c r="K59" s="593" t="s">
        <v>4447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6381</v>
      </c>
      <c r="C60" s="424" t="s">
        <v>3156</v>
      </c>
      <c r="D60" s="580" t="s">
        <v>6357</v>
      </c>
      <c r="E60" s="592">
        <v>2000</v>
      </c>
      <c r="F60" s="580" t="s">
        <v>3221</v>
      </c>
      <c r="G60" s="590" t="s">
        <v>3158</v>
      </c>
      <c r="H60" s="590" t="s">
        <v>32</v>
      </c>
      <c r="I60" s="590" t="s">
        <v>3159</v>
      </c>
      <c r="J60" s="590">
        <v>43867</v>
      </c>
      <c r="K60" s="593" t="s">
        <v>4053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6377</v>
      </c>
      <c r="C61" s="424" t="s">
        <v>3156</v>
      </c>
      <c r="D61" s="580" t="s">
        <v>6357</v>
      </c>
      <c r="E61" s="592">
        <v>200000</v>
      </c>
      <c r="F61" s="580" t="s">
        <v>3629</v>
      </c>
      <c r="G61" s="590" t="s">
        <v>3158</v>
      </c>
      <c r="H61" s="590" t="s">
        <v>32</v>
      </c>
      <c r="I61" s="590" t="s">
        <v>3159</v>
      </c>
      <c r="J61" s="590">
        <v>43699</v>
      </c>
      <c r="K61" s="593" t="s">
        <v>4447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6363</v>
      </c>
      <c r="C62" s="424" t="s">
        <v>3156</v>
      </c>
      <c r="D62" s="580" t="s">
        <v>6357</v>
      </c>
      <c r="E62" s="592">
        <v>6000</v>
      </c>
      <c r="F62" s="580" t="s">
        <v>3422</v>
      </c>
      <c r="G62" s="590" t="s">
        <v>3158</v>
      </c>
      <c r="H62" s="590" t="s">
        <v>32</v>
      </c>
      <c r="I62" s="590" t="s">
        <v>3159</v>
      </c>
      <c r="J62" s="590">
        <v>43703</v>
      </c>
      <c r="K62" s="593" t="s">
        <v>4447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6371</v>
      </c>
      <c r="C63" s="424" t="s">
        <v>3156</v>
      </c>
      <c r="D63" s="580" t="s">
        <v>6357</v>
      </c>
      <c r="E63" s="592">
        <v>10000</v>
      </c>
      <c r="F63" s="580" t="s">
        <v>3467</v>
      </c>
      <c r="G63" s="590" t="s">
        <v>3158</v>
      </c>
      <c r="H63" s="590" t="s">
        <v>32</v>
      </c>
      <c r="I63" s="590" t="s">
        <v>3165</v>
      </c>
      <c r="J63" s="590">
        <v>43559</v>
      </c>
      <c r="K63" s="593" t="s">
        <v>4447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6383</v>
      </c>
      <c r="C64" s="424" t="s">
        <v>3156</v>
      </c>
      <c r="D64" s="580" t="s">
        <v>6357</v>
      </c>
      <c r="E64" s="592">
        <v>20000</v>
      </c>
      <c r="F64" s="580" t="s">
        <v>3707</v>
      </c>
      <c r="G64" s="590" t="s">
        <v>3158</v>
      </c>
      <c r="H64" s="590" t="s">
        <v>32</v>
      </c>
      <c r="I64" s="590" t="s">
        <v>3165</v>
      </c>
      <c r="J64" s="590">
        <v>43607</v>
      </c>
      <c r="K64" s="593" t="s">
        <v>4447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6384</v>
      </c>
      <c r="C65" s="424" t="s">
        <v>3156</v>
      </c>
      <c r="D65" s="580" t="s">
        <v>6357</v>
      </c>
      <c r="E65" s="592">
        <v>6000</v>
      </c>
      <c r="F65" s="580" t="s">
        <v>3578</v>
      </c>
      <c r="G65" s="590" t="s">
        <v>3158</v>
      </c>
      <c r="H65" s="590" t="s">
        <v>32</v>
      </c>
      <c r="I65" s="590" t="s">
        <v>3159</v>
      </c>
      <c r="J65" s="590">
        <v>43564</v>
      </c>
      <c r="K65" s="593" t="s">
        <v>4068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6379</v>
      </c>
      <c r="C66" s="424" t="s">
        <v>3156</v>
      </c>
      <c r="D66" s="580" t="s">
        <v>6357</v>
      </c>
      <c r="E66" s="592">
        <v>3000</v>
      </c>
      <c r="F66" s="580" t="s">
        <v>3674</v>
      </c>
      <c r="G66" s="590" t="s">
        <v>3158</v>
      </c>
      <c r="H66" s="590" t="s">
        <v>32</v>
      </c>
      <c r="I66" s="590" t="s">
        <v>3159</v>
      </c>
      <c r="J66" s="590">
        <v>43894</v>
      </c>
      <c r="K66" s="593" t="s">
        <v>4064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6385</v>
      </c>
      <c r="C67" s="424" t="s">
        <v>30</v>
      </c>
      <c r="D67" s="580" t="s">
        <v>6357</v>
      </c>
      <c r="E67" s="592">
        <v>14000</v>
      </c>
      <c r="F67" s="580" t="s">
        <v>5567</v>
      </c>
      <c r="G67" s="580" t="s">
        <v>3158</v>
      </c>
      <c r="H67" s="580" t="s">
        <v>32</v>
      </c>
      <c r="I67" s="580" t="s">
        <v>3158</v>
      </c>
      <c r="J67" s="590">
        <v>44216</v>
      </c>
      <c r="K67" s="596" t="s">
        <v>4053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6373</v>
      </c>
      <c r="C68" s="580" t="s">
        <v>3156</v>
      </c>
      <c r="D68" s="580" t="s">
        <v>237</v>
      </c>
      <c r="E68" s="592">
        <v>0</v>
      </c>
      <c r="F68" s="580" t="s">
        <v>3294</v>
      </c>
      <c r="G68" s="590" t="s">
        <v>3158</v>
      </c>
      <c r="H68" s="590" t="s">
        <v>32</v>
      </c>
      <c r="I68" s="590" t="s">
        <v>3159</v>
      </c>
      <c r="J68" s="590">
        <v>43453</v>
      </c>
      <c r="K68" s="593" t="s">
        <v>4068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6386</v>
      </c>
      <c r="C69" s="580" t="s">
        <v>3156</v>
      </c>
      <c r="D69" s="580" t="s">
        <v>237</v>
      </c>
      <c r="E69" s="592">
        <v>76468.36</v>
      </c>
      <c r="F69" s="580" t="s">
        <v>3541</v>
      </c>
      <c r="G69" s="590" t="s">
        <v>3158</v>
      </c>
      <c r="H69" s="590" t="s">
        <v>32</v>
      </c>
      <c r="I69" s="590" t="s">
        <v>3165</v>
      </c>
      <c r="J69" s="590">
        <v>43853</v>
      </c>
      <c r="K69" s="593" t="s">
        <v>4064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6387</v>
      </c>
      <c r="C70" s="580" t="s">
        <v>3156</v>
      </c>
      <c r="D70" s="580" t="s">
        <v>237</v>
      </c>
      <c r="E70" s="592">
        <v>36013.410000000003</v>
      </c>
      <c r="F70" s="580" t="s">
        <v>3294</v>
      </c>
      <c r="G70" s="590" t="s">
        <v>3158</v>
      </c>
      <c r="H70" s="590" t="s">
        <v>32</v>
      </c>
      <c r="I70" s="590" t="s">
        <v>3159</v>
      </c>
      <c r="J70" s="590">
        <v>43997</v>
      </c>
      <c r="K70" s="593" t="s">
        <v>4053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6378</v>
      </c>
      <c r="C71" s="424" t="s">
        <v>3156</v>
      </c>
      <c r="D71" s="580" t="s">
        <v>6357</v>
      </c>
      <c r="E71" s="592">
        <v>100000</v>
      </c>
      <c r="F71" s="580" t="s">
        <v>3736</v>
      </c>
      <c r="G71" s="590" t="s">
        <v>3158</v>
      </c>
      <c r="H71" s="590" t="s">
        <v>32</v>
      </c>
      <c r="I71" s="590" t="s">
        <v>3159</v>
      </c>
      <c r="J71" s="590">
        <v>43717</v>
      </c>
      <c r="K71" s="593" t="s">
        <v>4447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6377</v>
      </c>
      <c r="C72" s="424" t="s">
        <v>3156</v>
      </c>
      <c r="D72" s="580" t="s">
        <v>6357</v>
      </c>
      <c r="E72" s="592">
        <v>10000</v>
      </c>
      <c r="F72" s="580" t="s">
        <v>3629</v>
      </c>
      <c r="G72" s="590" t="s">
        <v>3158</v>
      </c>
      <c r="H72" s="590" t="s">
        <v>32</v>
      </c>
      <c r="I72" s="590" t="s">
        <v>3159</v>
      </c>
      <c r="J72" s="590">
        <v>43699</v>
      </c>
      <c r="K72" s="593" t="s">
        <v>4447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6384</v>
      </c>
      <c r="C73" s="424" t="s">
        <v>3156</v>
      </c>
      <c r="D73" s="580" t="s">
        <v>6357</v>
      </c>
      <c r="E73" s="592">
        <v>7000</v>
      </c>
      <c r="F73" s="580" t="s">
        <v>3578</v>
      </c>
      <c r="G73" s="590" t="s">
        <v>3158</v>
      </c>
      <c r="H73" s="590" t="s">
        <v>32</v>
      </c>
      <c r="I73" s="590" t="s">
        <v>3159</v>
      </c>
      <c r="J73" s="590">
        <v>43564</v>
      </c>
      <c r="K73" s="593" t="s">
        <v>4068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6384</v>
      </c>
      <c r="C74" s="424" t="s">
        <v>3156</v>
      </c>
      <c r="D74" s="580" t="s">
        <v>6357</v>
      </c>
      <c r="E74" s="592">
        <v>9000</v>
      </c>
      <c r="F74" s="580" t="s">
        <v>3578</v>
      </c>
      <c r="G74" s="590" t="s">
        <v>3158</v>
      </c>
      <c r="H74" s="590" t="s">
        <v>32</v>
      </c>
      <c r="I74" s="590" t="s">
        <v>3159</v>
      </c>
      <c r="J74" s="590">
        <v>43564</v>
      </c>
      <c r="K74" s="593" t="s">
        <v>4068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6371</v>
      </c>
      <c r="C75" s="424" t="s">
        <v>3156</v>
      </c>
      <c r="D75" s="580" t="s">
        <v>6357</v>
      </c>
      <c r="E75" s="592">
        <v>10000</v>
      </c>
      <c r="F75" s="580" t="s">
        <v>3467</v>
      </c>
      <c r="G75" s="590" t="s">
        <v>3158</v>
      </c>
      <c r="H75" s="590" t="s">
        <v>32</v>
      </c>
      <c r="I75" s="590" t="s">
        <v>3165</v>
      </c>
      <c r="J75" s="590">
        <v>43559</v>
      </c>
      <c r="K75" s="593" t="s">
        <v>4447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6388</v>
      </c>
      <c r="C76" s="580" t="s">
        <v>3156</v>
      </c>
      <c r="D76" s="580" t="s">
        <v>237</v>
      </c>
      <c r="E76" s="592">
        <v>120144.24</v>
      </c>
      <c r="F76" s="580" t="s">
        <v>3444</v>
      </c>
      <c r="G76" s="590" t="s">
        <v>3158</v>
      </c>
      <c r="H76" s="590" t="s">
        <v>32</v>
      </c>
      <c r="I76" s="590" t="s">
        <v>3165</v>
      </c>
      <c r="J76" s="590">
        <v>43822</v>
      </c>
      <c r="K76" s="593" t="s">
        <v>4053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6379</v>
      </c>
      <c r="C77" s="424" t="s">
        <v>3156</v>
      </c>
      <c r="D77" s="580" t="s">
        <v>6357</v>
      </c>
      <c r="E77" s="592">
        <v>160000</v>
      </c>
      <c r="F77" s="580" t="s">
        <v>3674</v>
      </c>
      <c r="G77" s="590" t="s">
        <v>3158</v>
      </c>
      <c r="H77" s="590" t="s">
        <v>32</v>
      </c>
      <c r="I77" s="590" t="s">
        <v>3159</v>
      </c>
      <c r="J77" s="590">
        <v>43894</v>
      </c>
      <c r="K77" s="593" t="s">
        <v>4064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6365</v>
      </c>
      <c r="C78" s="424" t="s">
        <v>3156</v>
      </c>
      <c r="D78" s="580" t="s">
        <v>6357</v>
      </c>
      <c r="E78" s="592">
        <v>2500</v>
      </c>
      <c r="F78" s="580" t="s">
        <v>3459</v>
      </c>
      <c r="G78" s="590" t="s">
        <v>3158</v>
      </c>
      <c r="H78" s="590" t="s">
        <v>32</v>
      </c>
      <c r="I78" s="590" t="s">
        <v>3159</v>
      </c>
      <c r="J78" s="590">
        <v>43605</v>
      </c>
      <c r="K78" s="593" t="s">
        <v>4064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6363</v>
      </c>
      <c r="C79" s="424" t="s">
        <v>3156</v>
      </c>
      <c r="D79" s="580" t="s">
        <v>6357</v>
      </c>
      <c r="E79" s="592">
        <v>11000</v>
      </c>
      <c r="F79" s="580" t="s">
        <v>3422</v>
      </c>
      <c r="G79" s="590" t="s">
        <v>3158</v>
      </c>
      <c r="H79" s="590" t="s">
        <v>32</v>
      </c>
      <c r="I79" s="590" t="s">
        <v>3159</v>
      </c>
      <c r="J79" s="590">
        <v>43703</v>
      </c>
      <c r="K79" s="593" t="s">
        <v>4447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6385</v>
      </c>
      <c r="C80" s="580" t="s">
        <v>30</v>
      </c>
      <c r="D80" s="580" t="s">
        <v>237</v>
      </c>
      <c r="E80" s="592">
        <v>0</v>
      </c>
      <c r="F80" s="580" t="s">
        <v>5567</v>
      </c>
      <c r="G80" s="580" t="s">
        <v>3158</v>
      </c>
      <c r="H80" s="580" t="s">
        <v>32</v>
      </c>
      <c r="I80" s="580" t="s">
        <v>3158</v>
      </c>
      <c r="J80" s="590">
        <v>44216</v>
      </c>
      <c r="K80" s="596" t="s">
        <v>4053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6389</v>
      </c>
      <c r="C81" s="424" t="s">
        <v>3156</v>
      </c>
      <c r="D81" s="580" t="s">
        <v>6357</v>
      </c>
      <c r="E81" s="592">
        <v>36000</v>
      </c>
      <c r="F81" s="580" t="s">
        <v>3395</v>
      </c>
      <c r="G81" s="590" t="s">
        <v>3158</v>
      </c>
      <c r="H81" s="590" t="s">
        <v>32</v>
      </c>
      <c r="I81" s="590" t="s">
        <v>3159</v>
      </c>
      <c r="J81" s="590">
        <v>43888</v>
      </c>
      <c r="K81" s="593" t="s">
        <v>4053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6371</v>
      </c>
      <c r="C82" s="424" t="s">
        <v>3156</v>
      </c>
      <c r="D82" s="580" t="s">
        <v>6357</v>
      </c>
      <c r="E82" s="592">
        <v>100000</v>
      </c>
      <c r="F82" s="580" t="s">
        <v>3467</v>
      </c>
      <c r="G82" s="590" t="s">
        <v>3158</v>
      </c>
      <c r="H82" s="590" t="s">
        <v>32</v>
      </c>
      <c r="I82" s="590" t="s">
        <v>3165</v>
      </c>
      <c r="J82" s="590">
        <v>43559</v>
      </c>
      <c r="K82" s="593" t="s">
        <v>4447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3949</v>
      </c>
      <c r="C83" s="424" t="s">
        <v>3860</v>
      </c>
      <c r="D83" s="580" t="s">
        <v>6357</v>
      </c>
      <c r="E83" s="592">
        <v>100000</v>
      </c>
      <c r="F83" s="580" t="s">
        <v>3948</v>
      </c>
      <c r="G83" s="590" t="s">
        <v>18</v>
      </c>
      <c r="H83" s="590" t="s">
        <v>32</v>
      </c>
      <c r="I83" s="590" t="s">
        <v>2729</v>
      </c>
      <c r="J83" s="590">
        <v>43797</v>
      </c>
      <c r="K83" s="593" t="s">
        <v>4064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6390</v>
      </c>
      <c r="C84" s="424" t="s">
        <v>3156</v>
      </c>
      <c r="D84" s="580" t="s">
        <v>6357</v>
      </c>
      <c r="E84" s="592">
        <v>40078.019999999997</v>
      </c>
      <c r="F84" s="580" t="s">
        <v>3684</v>
      </c>
      <c r="G84" s="590" t="s">
        <v>3158</v>
      </c>
      <c r="H84" s="590" t="s">
        <v>32</v>
      </c>
      <c r="I84" s="590" t="s">
        <v>3159</v>
      </c>
      <c r="J84" s="590">
        <v>43840</v>
      </c>
      <c r="K84" s="593" t="s">
        <v>4064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6391</v>
      </c>
      <c r="C85" s="424" t="s">
        <v>3156</v>
      </c>
      <c r="D85" s="580" t="s">
        <v>6357</v>
      </c>
      <c r="E85" s="592">
        <v>46758.86</v>
      </c>
      <c r="F85" s="580" t="s">
        <v>3448</v>
      </c>
      <c r="G85" s="590" t="s">
        <v>3158</v>
      </c>
      <c r="H85" s="590" t="s">
        <v>32</v>
      </c>
      <c r="I85" s="590" t="s">
        <v>3159</v>
      </c>
      <c r="J85" s="590">
        <v>43620</v>
      </c>
      <c r="K85" s="593" t="s">
        <v>4068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6392</v>
      </c>
      <c r="C86" s="580" t="s">
        <v>3156</v>
      </c>
      <c r="D86" s="580" t="s">
        <v>237</v>
      </c>
      <c r="E86" s="592">
        <v>0</v>
      </c>
      <c r="F86" s="580" t="s">
        <v>3775</v>
      </c>
      <c r="G86" s="590" t="s">
        <v>3158</v>
      </c>
      <c r="H86" s="590" t="s">
        <v>32</v>
      </c>
      <c r="I86" s="590" t="s">
        <v>3159</v>
      </c>
      <c r="J86" s="590">
        <v>43538</v>
      </c>
      <c r="K86" s="593" t="s">
        <v>4447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6393</v>
      </c>
      <c r="C87" s="580" t="s">
        <v>3156</v>
      </c>
      <c r="D87" s="580" t="s">
        <v>237</v>
      </c>
      <c r="E87" s="592">
        <v>0</v>
      </c>
      <c r="F87" s="580" t="s">
        <v>3775</v>
      </c>
      <c r="G87" s="590" t="s">
        <v>3158</v>
      </c>
      <c r="H87" s="590" t="s">
        <v>32</v>
      </c>
      <c r="I87" s="590" t="s">
        <v>3159</v>
      </c>
      <c r="J87" s="590">
        <v>43538</v>
      </c>
      <c r="K87" s="593" t="s">
        <v>4068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6379</v>
      </c>
      <c r="C88" s="424" t="s">
        <v>3156</v>
      </c>
      <c r="D88" s="580" t="s">
        <v>6357</v>
      </c>
      <c r="E88" s="592">
        <v>60000</v>
      </c>
      <c r="F88" s="580" t="s">
        <v>3674</v>
      </c>
      <c r="G88" s="590" t="s">
        <v>3158</v>
      </c>
      <c r="H88" s="590" t="s">
        <v>32</v>
      </c>
      <c r="I88" s="590" t="s">
        <v>3159</v>
      </c>
      <c r="J88" s="590">
        <v>43894</v>
      </c>
      <c r="K88" s="593" t="s">
        <v>4064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6365</v>
      </c>
      <c r="C89" s="424" t="s">
        <v>3156</v>
      </c>
      <c r="D89" s="580" t="s">
        <v>6357</v>
      </c>
      <c r="E89" s="592">
        <v>211079.19</v>
      </c>
      <c r="F89" s="580" t="s">
        <v>3459</v>
      </c>
      <c r="G89" s="590" t="s">
        <v>3158</v>
      </c>
      <c r="H89" s="590" t="s">
        <v>32</v>
      </c>
      <c r="I89" s="590" t="s">
        <v>3159</v>
      </c>
      <c r="J89" s="590">
        <v>43605</v>
      </c>
      <c r="K89" s="593" t="s">
        <v>4064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6394</v>
      </c>
      <c r="C90" s="424" t="s">
        <v>3156</v>
      </c>
      <c r="D90" s="580" t="s">
        <v>6357</v>
      </c>
      <c r="E90" s="592">
        <v>7000</v>
      </c>
      <c r="F90" s="580" t="s">
        <v>3520</v>
      </c>
      <c r="G90" s="590" t="s">
        <v>3158</v>
      </c>
      <c r="H90" s="590" t="s">
        <v>32</v>
      </c>
      <c r="I90" s="590" t="s">
        <v>3159</v>
      </c>
      <c r="J90" s="590">
        <v>43732</v>
      </c>
      <c r="K90" s="593" t="s">
        <v>4447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6395</v>
      </c>
      <c r="C91" s="424" t="s">
        <v>3156</v>
      </c>
      <c r="D91" s="580" t="s">
        <v>6357</v>
      </c>
      <c r="E91" s="592">
        <v>14000</v>
      </c>
      <c r="F91" s="580" t="s">
        <v>3531</v>
      </c>
      <c r="G91" s="590" t="s">
        <v>3158</v>
      </c>
      <c r="H91" s="590" t="s">
        <v>32</v>
      </c>
      <c r="I91" s="590" t="s">
        <v>3159</v>
      </c>
      <c r="J91" s="590">
        <v>43620</v>
      </c>
      <c r="K91" s="593" t="s">
        <v>4053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6396</v>
      </c>
      <c r="C92" s="424" t="s">
        <v>30</v>
      </c>
      <c r="D92" s="580" t="s">
        <v>6357</v>
      </c>
      <c r="E92" s="592">
        <v>10000</v>
      </c>
      <c r="F92" s="580" t="s">
        <v>3531</v>
      </c>
      <c r="G92" s="580" t="s">
        <v>3158</v>
      </c>
      <c r="H92" s="580" t="s">
        <v>32</v>
      </c>
      <c r="I92" s="580" t="s">
        <v>3158</v>
      </c>
      <c r="J92" s="590">
        <v>43700</v>
      </c>
      <c r="K92" s="596" t="s">
        <v>4053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6380</v>
      </c>
      <c r="C93" s="424" t="s">
        <v>3156</v>
      </c>
      <c r="D93" s="580" t="s">
        <v>1307</v>
      </c>
      <c r="E93" s="592">
        <v>30000</v>
      </c>
      <c r="F93" s="580" t="s">
        <v>3332</v>
      </c>
      <c r="G93" s="590" t="s">
        <v>3158</v>
      </c>
      <c r="H93" s="590" t="s">
        <v>32</v>
      </c>
      <c r="I93" s="590" t="s">
        <v>3165</v>
      </c>
      <c r="J93" s="590">
        <v>43913</v>
      </c>
      <c r="K93" s="593" t="s">
        <v>4053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6397</v>
      </c>
      <c r="C94" s="424" t="s">
        <v>3156</v>
      </c>
      <c r="D94" s="580" t="s">
        <v>1307</v>
      </c>
      <c r="E94" s="592">
        <v>20000</v>
      </c>
      <c r="F94" s="580" t="s">
        <v>3621</v>
      </c>
      <c r="G94" s="590" t="s">
        <v>3224</v>
      </c>
      <c r="H94" s="590" t="s">
        <v>32</v>
      </c>
      <c r="I94" s="590" t="s">
        <v>3224</v>
      </c>
      <c r="J94" s="590">
        <v>43441</v>
      </c>
      <c r="K94" s="593" t="s">
        <v>4068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6395</v>
      </c>
      <c r="C95" s="424" t="s">
        <v>3156</v>
      </c>
      <c r="D95" s="580" t="s">
        <v>6357</v>
      </c>
      <c r="E95" s="592">
        <v>3500</v>
      </c>
      <c r="F95" s="580" t="s">
        <v>3531</v>
      </c>
      <c r="G95" s="590" t="s">
        <v>3158</v>
      </c>
      <c r="H95" s="590" t="s">
        <v>32</v>
      </c>
      <c r="I95" s="590" t="s">
        <v>3159</v>
      </c>
      <c r="J95" s="590">
        <v>43620</v>
      </c>
      <c r="K95" s="593" t="s">
        <v>4053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6391</v>
      </c>
      <c r="C96" s="424" t="s">
        <v>3156</v>
      </c>
      <c r="D96" s="580" t="s">
        <v>1307</v>
      </c>
      <c r="E96" s="592">
        <v>7000</v>
      </c>
      <c r="F96" s="580" t="s">
        <v>3448</v>
      </c>
      <c r="G96" s="590" t="s">
        <v>3158</v>
      </c>
      <c r="H96" s="590" t="s">
        <v>32</v>
      </c>
      <c r="I96" s="590" t="s">
        <v>3159</v>
      </c>
      <c r="J96" s="590">
        <v>43620</v>
      </c>
      <c r="K96" s="593" t="s">
        <v>4068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6390</v>
      </c>
      <c r="C97" s="424" t="s">
        <v>3156</v>
      </c>
      <c r="D97" s="580" t="s">
        <v>6357</v>
      </c>
      <c r="E97" s="592">
        <v>20000</v>
      </c>
      <c r="F97" s="580" t="s">
        <v>3684</v>
      </c>
      <c r="G97" s="590" t="s">
        <v>3158</v>
      </c>
      <c r="H97" s="590" t="s">
        <v>32</v>
      </c>
      <c r="I97" s="590" t="s">
        <v>3159</v>
      </c>
      <c r="J97" s="590">
        <v>43840</v>
      </c>
      <c r="K97" s="593" t="s">
        <v>4064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6365</v>
      </c>
      <c r="C98" s="424" t="s">
        <v>3156</v>
      </c>
      <c r="D98" s="580" t="s">
        <v>6357</v>
      </c>
      <c r="E98" s="592">
        <v>5000</v>
      </c>
      <c r="F98" s="580" t="s">
        <v>3459</v>
      </c>
      <c r="G98" s="590" t="s">
        <v>3158</v>
      </c>
      <c r="H98" s="590" t="s">
        <v>32</v>
      </c>
      <c r="I98" s="590" t="s">
        <v>3159</v>
      </c>
      <c r="J98" s="590">
        <v>43605</v>
      </c>
      <c r="K98" s="593" t="s">
        <v>4064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6363</v>
      </c>
      <c r="C99" s="424" t="s">
        <v>3156</v>
      </c>
      <c r="D99" s="580" t="s">
        <v>6357</v>
      </c>
      <c r="E99" s="592">
        <v>10000</v>
      </c>
      <c r="F99" s="580" t="s">
        <v>3422</v>
      </c>
      <c r="G99" s="590" t="s">
        <v>3158</v>
      </c>
      <c r="H99" s="590" t="s">
        <v>32</v>
      </c>
      <c r="I99" s="590" t="s">
        <v>3159</v>
      </c>
      <c r="J99" s="590">
        <v>43703</v>
      </c>
      <c r="K99" s="593" t="s">
        <v>4447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6398</v>
      </c>
      <c r="C100" s="580" t="s">
        <v>3156</v>
      </c>
      <c r="D100" s="580" t="s">
        <v>237</v>
      </c>
      <c r="E100" s="592">
        <v>0</v>
      </c>
      <c r="F100" s="580" t="s">
        <v>6399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6389</v>
      </c>
      <c r="C101" s="424" t="s">
        <v>3156</v>
      </c>
      <c r="D101" s="580" t="s">
        <v>6357</v>
      </c>
      <c r="E101" s="592">
        <v>151239.98000000001</v>
      </c>
      <c r="F101" s="580" t="s">
        <v>3395</v>
      </c>
      <c r="G101" s="590" t="s">
        <v>3158</v>
      </c>
      <c r="H101" s="590" t="s">
        <v>32</v>
      </c>
      <c r="I101" s="590" t="s">
        <v>3159</v>
      </c>
      <c r="J101" s="590">
        <v>43888</v>
      </c>
      <c r="K101" s="593" t="s">
        <v>4053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3876</v>
      </c>
      <c r="C102" s="424" t="s">
        <v>3860</v>
      </c>
      <c r="D102" s="580" t="s">
        <v>6357</v>
      </c>
      <c r="E102" s="592">
        <v>10000</v>
      </c>
      <c r="F102" s="580" t="s">
        <v>565</v>
      </c>
      <c r="G102" s="590" t="s">
        <v>18</v>
      </c>
      <c r="H102" s="590" t="s">
        <v>32</v>
      </c>
      <c r="I102" s="590" t="s">
        <v>3306</v>
      </c>
      <c r="J102" s="590">
        <v>43934</v>
      </c>
      <c r="K102" s="593" t="s">
        <v>4047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6400</v>
      </c>
      <c r="C103" s="580" t="s">
        <v>30</v>
      </c>
      <c r="D103" s="580" t="s">
        <v>237</v>
      </c>
      <c r="E103" s="592">
        <v>0</v>
      </c>
      <c r="F103" s="580" t="s">
        <v>4199</v>
      </c>
      <c r="G103" s="580" t="s">
        <v>3158</v>
      </c>
      <c r="H103" s="580" t="s">
        <v>32</v>
      </c>
      <c r="I103" s="580" t="s">
        <v>3158</v>
      </c>
      <c r="J103" s="590">
        <v>43838</v>
      </c>
      <c r="K103" s="596" t="s">
        <v>4200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3944</v>
      </c>
      <c r="C104" s="424" t="s">
        <v>3860</v>
      </c>
      <c r="D104" s="580" t="s">
        <v>6357</v>
      </c>
      <c r="E104" s="592">
        <v>10000</v>
      </c>
      <c r="F104" s="580" t="s">
        <v>3943</v>
      </c>
      <c r="G104" s="590" t="s">
        <v>18</v>
      </c>
      <c r="H104" s="590" t="s">
        <v>32</v>
      </c>
      <c r="I104" s="590" t="s">
        <v>3306</v>
      </c>
      <c r="J104" s="590">
        <v>43635</v>
      </c>
      <c r="K104" s="593" t="s">
        <v>4447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6401</v>
      </c>
      <c r="C105" s="580" t="s">
        <v>3156</v>
      </c>
      <c r="D105" s="580" t="s">
        <v>237</v>
      </c>
      <c r="E105" s="592">
        <v>151239.98000000001</v>
      </c>
      <c r="F105" s="580" t="s">
        <v>3678</v>
      </c>
      <c r="G105" s="590" t="s">
        <v>3158</v>
      </c>
      <c r="H105" s="590" t="s">
        <v>32</v>
      </c>
      <c r="I105" s="590" t="s">
        <v>3159</v>
      </c>
      <c r="J105" s="590">
        <v>43668</v>
      </c>
      <c r="K105" s="593" t="s">
        <v>4447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6371</v>
      </c>
      <c r="C106" s="424" t="s">
        <v>3156</v>
      </c>
      <c r="D106" s="580" t="s">
        <v>6357</v>
      </c>
      <c r="E106" s="592">
        <v>3000</v>
      </c>
      <c r="F106" s="580" t="s">
        <v>3467</v>
      </c>
      <c r="G106" s="590" t="s">
        <v>3158</v>
      </c>
      <c r="H106" s="590" t="s">
        <v>32</v>
      </c>
      <c r="I106" s="590" t="s">
        <v>3165</v>
      </c>
      <c r="J106" s="590">
        <v>43559</v>
      </c>
      <c r="K106" s="593" t="s">
        <v>4447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6356</v>
      </c>
      <c r="C107" s="424" t="s">
        <v>3156</v>
      </c>
      <c r="D107" s="580" t="s">
        <v>6357</v>
      </c>
      <c r="E107" s="592">
        <v>6500</v>
      </c>
      <c r="F107" s="580" t="s">
        <v>3697</v>
      </c>
      <c r="G107" s="590" t="s">
        <v>3158</v>
      </c>
      <c r="H107" s="590" t="s">
        <v>32</v>
      </c>
      <c r="I107" s="590" t="s">
        <v>3159</v>
      </c>
      <c r="J107" s="590">
        <v>43675</v>
      </c>
      <c r="K107" s="593" t="s">
        <v>4447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6368</v>
      </c>
      <c r="C108" s="424" t="s">
        <v>30</v>
      </c>
      <c r="D108" s="580" t="s">
        <v>6357</v>
      </c>
      <c r="E108" s="592">
        <v>10000</v>
      </c>
      <c r="F108" s="580" t="s">
        <v>4923</v>
      </c>
      <c r="G108" s="580" t="s">
        <v>3158</v>
      </c>
      <c r="H108" s="580" t="s">
        <v>32</v>
      </c>
      <c r="I108" s="580" t="s">
        <v>3158</v>
      </c>
      <c r="J108" s="590">
        <v>44252</v>
      </c>
      <c r="K108" s="596" t="s">
        <v>4064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6377</v>
      </c>
      <c r="C109" s="424" t="s">
        <v>3156</v>
      </c>
      <c r="D109" s="580" t="s">
        <v>6357</v>
      </c>
      <c r="E109" s="592">
        <v>33000</v>
      </c>
      <c r="F109" s="580" t="s">
        <v>3629</v>
      </c>
      <c r="G109" s="590" t="s">
        <v>3158</v>
      </c>
      <c r="H109" s="590" t="s">
        <v>32</v>
      </c>
      <c r="I109" s="590" t="s">
        <v>3159</v>
      </c>
      <c r="J109" s="590">
        <v>43699</v>
      </c>
      <c r="K109" s="593" t="s">
        <v>4447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6401</v>
      </c>
      <c r="C110" s="424" t="s">
        <v>3156</v>
      </c>
      <c r="D110" s="580" t="s">
        <v>1307</v>
      </c>
      <c r="E110" s="592">
        <v>5000</v>
      </c>
      <c r="F110" s="580" t="s">
        <v>3678</v>
      </c>
      <c r="G110" s="590" t="s">
        <v>3158</v>
      </c>
      <c r="H110" s="590" t="s">
        <v>32</v>
      </c>
      <c r="I110" s="590" t="s">
        <v>3159</v>
      </c>
      <c r="J110" s="590">
        <v>43668</v>
      </c>
      <c r="K110" s="593" t="s">
        <v>4447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6389</v>
      </c>
      <c r="C111" s="424" t="s">
        <v>3156</v>
      </c>
      <c r="D111" s="580" t="s">
        <v>6357</v>
      </c>
      <c r="E111" s="592">
        <v>99216.1</v>
      </c>
      <c r="F111" s="580" t="s">
        <v>3395</v>
      </c>
      <c r="G111" s="590" t="s">
        <v>3158</v>
      </c>
      <c r="H111" s="590" t="s">
        <v>32</v>
      </c>
      <c r="I111" s="590" t="s">
        <v>3159</v>
      </c>
      <c r="J111" s="590">
        <v>43888</v>
      </c>
      <c r="K111" s="593" t="s">
        <v>4053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6363</v>
      </c>
      <c r="C112" s="424" t="s">
        <v>3156</v>
      </c>
      <c r="D112" s="580" t="s">
        <v>6357</v>
      </c>
      <c r="E112" s="592">
        <v>14000</v>
      </c>
      <c r="F112" s="580" t="s">
        <v>3422</v>
      </c>
      <c r="G112" s="590" t="s">
        <v>3158</v>
      </c>
      <c r="H112" s="590" t="s">
        <v>32</v>
      </c>
      <c r="I112" s="590" t="s">
        <v>3159</v>
      </c>
      <c r="J112" s="590">
        <v>43703</v>
      </c>
      <c r="K112" s="593" t="s">
        <v>4447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6379</v>
      </c>
      <c r="C113" s="424" t="s">
        <v>3156</v>
      </c>
      <c r="D113" s="580" t="s">
        <v>6357</v>
      </c>
      <c r="E113" s="592">
        <v>9000</v>
      </c>
      <c r="F113" s="580" t="s">
        <v>3674</v>
      </c>
      <c r="G113" s="590" t="s">
        <v>3158</v>
      </c>
      <c r="H113" s="590" t="s">
        <v>32</v>
      </c>
      <c r="I113" s="590" t="s">
        <v>3159</v>
      </c>
      <c r="J113" s="590">
        <v>43894</v>
      </c>
      <c r="K113" s="593" t="s">
        <v>4064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6370</v>
      </c>
      <c r="C114" s="424" t="s">
        <v>3156</v>
      </c>
      <c r="D114" s="580" t="s">
        <v>6357</v>
      </c>
      <c r="E114" s="592">
        <v>20000</v>
      </c>
      <c r="F114" s="580" t="s">
        <v>3483</v>
      </c>
      <c r="G114" s="590" t="s">
        <v>3158</v>
      </c>
      <c r="H114" s="590" t="s">
        <v>32</v>
      </c>
      <c r="I114" s="590" t="s">
        <v>3165</v>
      </c>
      <c r="J114" s="590">
        <v>43664</v>
      </c>
      <c r="K114" s="593" t="s">
        <v>4447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6375</v>
      </c>
      <c r="C115" s="580" t="s">
        <v>3156</v>
      </c>
      <c r="D115" s="580" t="s">
        <v>237</v>
      </c>
      <c r="E115" s="592">
        <v>0</v>
      </c>
      <c r="F115" s="580" t="s">
        <v>3773</v>
      </c>
      <c r="G115" s="590" t="s">
        <v>3158</v>
      </c>
      <c r="H115" s="590" t="s">
        <v>32</v>
      </c>
      <c r="I115" s="590" t="s">
        <v>3159</v>
      </c>
      <c r="J115" s="590">
        <v>43738</v>
      </c>
      <c r="K115" s="593" t="s">
        <v>4068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6378</v>
      </c>
      <c r="C116" s="424" t="s">
        <v>3156</v>
      </c>
      <c r="D116" s="580" t="s">
        <v>6357</v>
      </c>
      <c r="E116" s="592">
        <v>200000</v>
      </c>
      <c r="F116" s="580" t="s">
        <v>3736</v>
      </c>
      <c r="G116" s="590" t="s">
        <v>3158</v>
      </c>
      <c r="H116" s="590" t="s">
        <v>32</v>
      </c>
      <c r="I116" s="590" t="s">
        <v>3159</v>
      </c>
      <c r="J116" s="590">
        <v>43717</v>
      </c>
      <c r="K116" s="593" t="s">
        <v>4447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6384</v>
      </c>
      <c r="C117" s="424" t="s">
        <v>3156</v>
      </c>
      <c r="D117" s="580" t="s">
        <v>6357</v>
      </c>
      <c r="E117" s="592">
        <v>6300</v>
      </c>
      <c r="F117" s="580" t="s">
        <v>3578</v>
      </c>
      <c r="G117" s="590" t="s">
        <v>3158</v>
      </c>
      <c r="H117" s="590" t="s">
        <v>32</v>
      </c>
      <c r="I117" s="590" t="s">
        <v>3159</v>
      </c>
      <c r="J117" s="590">
        <v>43564</v>
      </c>
      <c r="K117" s="593" t="s">
        <v>4068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6360</v>
      </c>
      <c r="C118" s="580" t="s">
        <v>3156</v>
      </c>
      <c r="D118" s="580" t="s">
        <v>237</v>
      </c>
      <c r="E118" s="592">
        <v>394570.05</v>
      </c>
      <c r="F118" s="580" t="s">
        <v>3653</v>
      </c>
      <c r="G118" s="590" t="s">
        <v>3158</v>
      </c>
      <c r="H118" s="590" t="s">
        <v>32</v>
      </c>
      <c r="I118" s="590" t="s">
        <v>3159</v>
      </c>
      <c r="J118" s="590">
        <v>43700</v>
      </c>
      <c r="K118" s="593" t="s">
        <v>4447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6390</v>
      </c>
      <c r="C119" s="424" t="s">
        <v>3156</v>
      </c>
      <c r="D119" s="580" t="s">
        <v>6357</v>
      </c>
      <c r="E119" s="592">
        <v>7000</v>
      </c>
      <c r="F119" s="580" t="s">
        <v>3684</v>
      </c>
      <c r="G119" s="590" t="s">
        <v>3158</v>
      </c>
      <c r="H119" s="590" t="s">
        <v>32</v>
      </c>
      <c r="I119" s="590" t="s">
        <v>3159</v>
      </c>
      <c r="J119" s="590">
        <v>43840</v>
      </c>
      <c r="K119" s="593" t="s">
        <v>4064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6402</v>
      </c>
      <c r="C120" s="580" t="s">
        <v>3156</v>
      </c>
      <c r="D120" s="580" t="s">
        <v>237</v>
      </c>
      <c r="E120" s="592">
        <v>99216.1</v>
      </c>
      <c r="F120" s="580" t="s">
        <v>3356</v>
      </c>
      <c r="G120" s="590" t="s">
        <v>3158</v>
      </c>
      <c r="H120" s="590" t="s">
        <v>32</v>
      </c>
      <c r="I120" s="590" t="s">
        <v>3159</v>
      </c>
      <c r="J120" s="590">
        <v>43675</v>
      </c>
      <c r="K120" s="593" t="s">
        <v>4447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6365</v>
      </c>
      <c r="C121" s="424" t="s">
        <v>3156</v>
      </c>
      <c r="D121" s="580" t="s">
        <v>6357</v>
      </c>
      <c r="E121" s="592">
        <v>130000</v>
      </c>
      <c r="F121" s="580" t="s">
        <v>3459</v>
      </c>
      <c r="G121" s="590" t="s">
        <v>3158</v>
      </c>
      <c r="H121" s="590" t="s">
        <v>32</v>
      </c>
      <c r="I121" s="590" t="s">
        <v>3159</v>
      </c>
      <c r="J121" s="590">
        <v>43605</v>
      </c>
      <c r="K121" s="593" t="s">
        <v>4064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6371</v>
      </c>
      <c r="C122" s="424" t="s">
        <v>3156</v>
      </c>
      <c r="D122" s="580" t="s">
        <v>6357</v>
      </c>
      <c r="E122" s="592">
        <v>5000</v>
      </c>
      <c r="F122" s="580" t="s">
        <v>3467</v>
      </c>
      <c r="G122" s="590" t="s">
        <v>3158</v>
      </c>
      <c r="H122" s="590" t="s">
        <v>32</v>
      </c>
      <c r="I122" s="590" t="s">
        <v>3165</v>
      </c>
      <c r="J122" s="590">
        <v>43559</v>
      </c>
      <c r="K122" s="593" t="s">
        <v>4447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6359</v>
      </c>
      <c r="C123" s="424" t="s">
        <v>30</v>
      </c>
      <c r="D123" s="580" t="s">
        <v>6357</v>
      </c>
      <c r="E123" s="592">
        <v>1800</v>
      </c>
      <c r="F123" s="580" t="s">
        <v>5307</v>
      </c>
      <c r="G123" s="580" t="s">
        <v>3158</v>
      </c>
      <c r="H123" s="580" t="s">
        <v>32</v>
      </c>
      <c r="I123" s="580" t="s">
        <v>3158</v>
      </c>
      <c r="J123" s="590">
        <v>43749</v>
      </c>
      <c r="K123" s="596" t="s">
        <v>4447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6363</v>
      </c>
      <c r="C124" s="424" t="s">
        <v>3156</v>
      </c>
      <c r="D124" s="580" t="s">
        <v>6357</v>
      </c>
      <c r="E124" s="592">
        <v>20000</v>
      </c>
      <c r="F124" s="580" t="s">
        <v>3422</v>
      </c>
      <c r="G124" s="590" t="s">
        <v>3158</v>
      </c>
      <c r="H124" s="590" t="s">
        <v>32</v>
      </c>
      <c r="I124" s="590" t="s">
        <v>3159</v>
      </c>
      <c r="J124" s="590">
        <v>43703</v>
      </c>
      <c r="K124" s="593" t="s">
        <v>4447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6370</v>
      </c>
      <c r="C125" s="424" t="s">
        <v>3156</v>
      </c>
      <c r="D125" s="580" t="s">
        <v>6357</v>
      </c>
      <c r="E125" s="598">
        <v>150000</v>
      </c>
      <c r="F125" s="580" t="s">
        <v>3483</v>
      </c>
      <c r="G125" s="590" t="s">
        <v>3158</v>
      </c>
      <c r="H125" s="590" t="s">
        <v>32</v>
      </c>
      <c r="I125" s="590" t="s">
        <v>3165</v>
      </c>
      <c r="J125" s="590">
        <v>43664</v>
      </c>
      <c r="K125" s="593" t="s">
        <v>4447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6365</v>
      </c>
      <c r="C126" s="424" t="s">
        <v>3156</v>
      </c>
      <c r="D126" s="580" t="s">
        <v>6357</v>
      </c>
      <c r="E126" s="592">
        <v>20000</v>
      </c>
      <c r="F126" s="580" t="s">
        <v>3459</v>
      </c>
      <c r="G126" s="590" t="s">
        <v>3158</v>
      </c>
      <c r="H126" s="590" t="s">
        <v>32</v>
      </c>
      <c r="I126" s="590" t="s">
        <v>3159</v>
      </c>
      <c r="J126" s="590">
        <v>43605</v>
      </c>
      <c r="K126" s="593" t="s">
        <v>4064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6390</v>
      </c>
      <c r="C127" s="424" t="s">
        <v>3156</v>
      </c>
      <c r="D127" s="580" t="s">
        <v>6357</v>
      </c>
      <c r="E127" s="592">
        <v>194670.06</v>
      </c>
      <c r="F127" s="580" t="s">
        <v>3684</v>
      </c>
      <c r="G127" s="590" t="s">
        <v>3158</v>
      </c>
      <c r="H127" s="590" t="s">
        <v>32</v>
      </c>
      <c r="I127" s="590" t="s">
        <v>3159</v>
      </c>
      <c r="J127" s="590">
        <v>43840</v>
      </c>
      <c r="K127" s="593" t="s">
        <v>4064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6403</v>
      </c>
      <c r="C128" s="424" t="s">
        <v>3156</v>
      </c>
      <c r="D128" s="580" t="s">
        <v>6357</v>
      </c>
      <c r="E128" s="598">
        <v>5000</v>
      </c>
      <c r="F128" s="580" t="s">
        <v>3671</v>
      </c>
      <c r="G128" s="590" t="s">
        <v>3158</v>
      </c>
      <c r="H128" s="590" t="s">
        <v>32</v>
      </c>
      <c r="I128" s="590" t="s">
        <v>3165</v>
      </c>
      <c r="J128" s="590">
        <v>43564</v>
      </c>
      <c r="K128" s="593" t="s">
        <v>4047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6371</v>
      </c>
      <c r="C129" s="424" t="s">
        <v>3156</v>
      </c>
      <c r="D129" s="580" t="s">
        <v>6357</v>
      </c>
      <c r="E129" s="592">
        <v>14000</v>
      </c>
      <c r="F129" s="580" t="s">
        <v>3467</v>
      </c>
      <c r="G129" s="590" t="s">
        <v>3158</v>
      </c>
      <c r="H129" s="590" t="s">
        <v>32</v>
      </c>
      <c r="I129" s="590" t="s">
        <v>3165</v>
      </c>
      <c r="J129" s="590">
        <v>43559</v>
      </c>
      <c r="K129" s="593" t="s">
        <v>4447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6368</v>
      </c>
      <c r="C130" s="424" t="s">
        <v>30</v>
      </c>
      <c r="D130" s="580" t="s">
        <v>6357</v>
      </c>
      <c r="E130" s="592">
        <v>20000</v>
      </c>
      <c r="F130" s="580" t="s">
        <v>4923</v>
      </c>
      <c r="G130" s="580" t="s">
        <v>3158</v>
      </c>
      <c r="H130" s="580" t="s">
        <v>32</v>
      </c>
      <c r="I130" s="580" t="s">
        <v>3158</v>
      </c>
      <c r="J130" s="590">
        <v>44252</v>
      </c>
      <c r="K130" s="596" t="s">
        <v>4064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6389</v>
      </c>
      <c r="C131" s="424" t="s">
        <v>3156</v>
      </c>
      <c r="D131" s="580" t="s">
        <v>6357</v>
      </c>
      <c r="E131" s="592">
        <v>85486</v>
      </c>
      <c r="F131" s="580" t="s">
        <v>3395</v>
      </c>
      <c r="G131" s="590" t="s">
        <v>3158</v>
      </c>
      <c r="H131" s="590" t="s">
        <v>32</v>
      </c>
      <c r="I131" s="590" t="s">
        <v>3159</v>
      </c>
      <c r="J131" s="590">
        <v>43888</v>
      </c>
      <c r="K131" s="593" t="s">
        <v>4053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6404</v>
      </c>
      <c r="C132" s="424" t="s">
        <v>3156</v>
      </c>
      <c r="D132" s="580" t="s">
        <v>6357</v>
      </c>
      <c r="E132" s="598">
        <v>3350000</v>
      </c>
      <c r="F132" s="580" t="s">
        <v>3249</v>
      </c>
      <c r="G132" s="590" t="s">
        <v>3158</v>
      </c>
      <c r="H132" s="590" t="s">
        <v>32</v>
      </c>
      <c r="I132" s="590" t="s">
        <v>3165</v>
      </c>
      <c r="J132" s="590">
        <v>43903</v>
      </c>
      <c r="K132" s="593" t="s">
        <v>4053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6405</v>
      </c>
      <c r="C133" s="580" t="s">
        <v>30</v>
      </c>
      <c r="D133" s="580" t="s">
        <v>237</v>
      </c>
      <c r="E133" s="592">
        <v>0</v>
      </c>
      <c r="F133" s="580" t="s">
        <v>3332</v>
      </c>
      <c r="G133" s="580" t="s">
        <v>3158</v>
      </c>
      <c r="H133" s="580" t="s">
        <v>32</v>
      </c>
      <c r="I133" s="580" t="s">
        <v>3158</v>
      </c>
      <c r="J133" s="590">
        <v>44043</v>
      </c>
      <c r="K133" s="596" t="s">
        <v>4053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6406</v>
      </c>
      <c r="C134" s="424" t="s">
        <v>30</v>
      </c>
      <c r="D134" s="580" t="s">
        <v>6357</v>
      </c>
      <c r="E134" s="592">
        <v>277581.55</v>
      </c>
      <c r="F134" s="580" t="s">
        <v>5117</v>
      </c>
      <c r="G134" s="580" t="s">
        <v>3158</v>
      </c>
      <c r="H134" s="580" t="s">
        <v>32</v>
      </c>
      <c r="I134" s="580" t="s">
        <v>3158</v>
      </c>
      <c r="J134" s="590">
        <v>44068</v>
      </c>
      <c r="K134" s="596" t="s">
        <v>4053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6405</v>
      </c>
      <c r="C135" s="424" t="s">
        <v>30</v>
      </c>
      <c r="D135" s="580" t="s">
        <v>1307</v>
      </c>
      <c r="E135" s="592">
        <v>110000</v>
      </c>
      <c r="F135" s="580" t="s">
        <v>3332</v>
      </c>
      <c r="G135" s="580" t="s">
        <v>3158</v>
      </c>
      <c r="H135" s="580" t="s">
        <v>32</v>
      </c>
      <c r="I135" s="580" t="s">
        <v>3158</v>
      </c>
      <c r="J135" s="590">
        <v>44043</v>
      </c>
      <c r="K135" s="596" t="s">
        <v>4053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6380</v>
      </c>
      <c r="C136" s="580" t="s">
        <v>3156</v>
      </c>
      <c r="D136" s="580" t="s">
        <v>237</v>
      </c>
      <c r="E136" s="592">
        <v>0</v>
      </c>
      <c r="F136" s="580" t="s">
        <v>3332</v>
      </c>
      <c r="G136" s="590" t="s">
        <v>3158</v>
      </c>
      <c r="H136" s="590" t="s">
        <v>32</v>
      </c>
      <c r="I136" s="590" t="s">
        <v>3165</v>
      </c>
      <c r="J136" s="590">
        <v>43913</v>
      </c>
      <c r="K136" s="593" t="s">
        <v>4053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6368</v>
      </c>
      <c r="C137" s="424" t="s">
        <v>30</v>
      </c>
      <c r="D137" s="580" t="s">
        <v>6357</v>
      </c>
      <c r="E137" s="592">
        <v>27000</v>
      </c>
      <c r="F137" s="580" t="s">
        <v>4923</v>
      </c>
      <c r="G137" s="580" t="s">
        <v>3158</v>
      </c>
      <c r="H137" s="580" t="s">
        <v>32</v>
      </c>
      <c r="I137" s="580" t="s">
        <v>3158</v>
      </c>
      <c r="J137" s="590">
        <v>44252</v>
      </c>
      <c r="K137" s="596" t="s">
        <v>4064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6364</v>
      </c>
      <c r="C138" s="424" t="s">
        <v>3156</v>
      </c>
      <c r="D138" s="580" t="s">
        <v>6357</v>
      </c>
      <c r="E138" s="592">
        <v>50000</v>
      </c>
      <c r="F138" s="580" t="s">
        <v>3784</v>
      </c>
      <c r="G138" s="590" t="s">
        <v>3158</v>
      </c>
      <c r="H138" s="590" t="s">
        <v>32</v>
      </c>
      <c r="I138" s="590" t="s">
        <v>3159</v>
      </c>
      <c r="J138" s="590">
        <v>43567</v>
      </c>
      <c r="K138" s="593" t="s">
        <v>4053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6377</v>
      </c>
      <c r="C139" s="424" t="s">
        <v>3156</v>
      </c>
      <c r="D139" s="580" t="s">
        <v>6357</v>
      </c>
      <c r="E139" s="592">
        <v>7000</v>
      </c>
      <c r="F139" s="580" t="s">
        <v>3629</v>
      </c>
      <c r="G139" s="590" t="s">
        <v>3158</v>
      </c>
      <c r="H139" s="590" t="s">
        <v>32</v>
      </c>
      <c r="I139" s="590" t="s">
        <v>3159</v>
      </c>
      <c r="J139" s="590">
        <v>43699</v>
      </c>
      <c r="K139" s="593" t="s">
        <v>4447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6384</v>
      </c>
      <c r="C140" s="424" t="s">
        <v>3156</v>
      </c>
      <c r="D140" s="580" t="s">
        <v>6357</v>
      </c>
      <c r="E140" s="592">
        <v>14000</v>
      </c>
      <c r="F140" s="580" t="s">
        <v>3578</v>
      </c>
      <c r="G140" s="590" t="s">
        <v>3158</v>
      </c>
      <c r="H140" s="590" t="s">
        <v>32</v>
      </c>
      <c r="I140" s="590" t="s">
        <v>3159</v>
      </c>
      <c r="J140" s="590">
        <v>43564</v>
      </c>
      <c r="K140" s="593" t="s">
        <v>4068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6407</v>
      </c>
      <c r="C141" s="424" t="s">
        <v>3156</v>
      </c>
      <c r="D141" s="580" t="s">
        <v>6357</v>
      </c>
      <c r="E141" s="592">
        <v>50000</v>
      </c>
      <c r="F141" s="580" t="s">
        <v>3723</v>
      </c>
      <c r="G141" s="590" t="s">
        <v>3158</v>
      </c>
      <c r="H141" s="590" t="s">
        <v>32</v>
      </c>
      <c r="I141" s="590" t="s">
        <v>3159</v>
      </c>
      <c r="J141" s="590">
        <v>44041</v>
      </c>
      <c r="K141" s="593" t="s">
        <v>4053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6408</v>
      </c>
      <c r="C142" s="580" t="s">
        <v>30</v>
      </c>
      <c r="D142" s="580" t="s">
        <v>237</v>
      </c>
      <c r="E142" s="592">
        <v>0</v>
      </c>
      <c r="F142" s="580" t="s">
        <v>4676</v>
      </c>
      <c r="G142" s="580" t="s">
        <v>3158</v>
      </c>
      <c r="H142" s="580" t="s">
        <v>32</v>
      </c>
      <c r="I142" s="580" t="s">
        <v>3158</v>
      </c>
      <c r="J142" s="590">
        <v>43696</v>
      </c>
      <c r="K142" s="596" t="s">
        <v>4053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6408</v>
      </c>
      <c r="C143" s="424" t="s">
        <v>30</v>
      </c>
      <c r="D143" s="580" t="s">
        <v>1307</v>
      </c>
      <c r="E143" s="592">
        <v>6400</v>
      </c>
      <c r="F143" s="580" t="s">
        <v>4676</v>
      </c>
      <c r="G143" s="580" t="s">
        <v>3158</v>
      </c>
      <c r="H143" s="580" t="s">
        <v>32</v>
      </c>
      <c r="I143" s="580" t="s">
        <v>3158</v>
      </c>
      <c r="J143" s="590">
        <v>43696</v>
      </c>
      <c r="K143" s="596" t="s">
        <v>4053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6406</v>
      </c>
      <c r="C144" s="424" t="s">
        <v>30</v>
      </c>
      <c r="D144" s="580" t="s">
        <v>6357</v>
      </c>
      <c r="E144" s="592">
        <v>0</v>
      </c>
      <c r="F144" s="580" t="s">
        <v>5117</v>
      </c>
      <c r="G144" s="580" t="s">
        <v>3158</v>
      </c>
      <c r="H144" s="580" t="s">
        <v>32</v>
      </c>
      <c r="I144" s="580" t="s">
        <v>3158</v>
      </c>
      <c r="J144" s="590">
        <v>44068</v>
      </c>
      <c r="K144" s="596" t="s">
        <v>4053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6409</v>
      </c>
      <c r="C145" s="424" t="s">
        <v>3156</v>
      </c>
      <c r="D145" s="580" t="s">
        <v>6357</v>
      </c>
      <c r="E145" s="592">
        <v>27000</v>
      </c>
      <c r="F145" s="580" t="s">
        <v>3495</v>
      </c>
      <c r="G145" s="590" t="s">
        <v>3158</v>
      </c>
      <c r="H145" s="590" t="s">
        <v>32</v>
      </c>
      <c r="I145" s="590" t="s">
        <v>3159</v>
      </c>
      <c r="J145" s="590">
        <v>43711</v>
      </c>
      <c r="K145" s="593" t="s">
        <v>4447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6410</v>
      </c>
      <c r="C146" s="424" t="s">
        <v>30</v>
      </c>
      <c r="D146" s="580" t="s">
        <v>6357</v>
      </c>
      <c r="E146" s="592">
        <v>9000</v>
      </c>
      <c r="F146" s="580" t="s">
        <v>5269</v>
      </c>
      <c r="G146" s="580" t="s">
        <v>3158</v>
      </c>
      <c r="H146" s="580" t="s">
        <v>32</v>
      </c>
      <c r="I146" s="580" t="s">
        <v>3158</v>
      </c>
      <c r="J146" s="590">
        <v>44043</v>
      </c>
      <c r="K146" s="596" t="s">
        <v>4053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6371</v>
      </c>
      <c r="C147" s="424" t="s">
        <v>3156</v>
      </c>
      <c r="D147" s="580" t="s">
        <v>6357</v>
      </c>
      <c r="E147" s="592">
        <v>20000</v>
      </c>
      <c r="F147" s="580" t="s">
        <v>3467</v>
      </c>
      <c r="G147" s="590" t="s">
        <v>3158</v>
      </c>
      <c r="H147" s="590" t="s">
        <v>32</v>
      </c>
      <c r="I147" s="590" t="s">
        <v>3165</v>
      </c>
      <c r="J147" s="590">
        <v>43559</v>
      </c>
      <c r="K147" s="593" t="s">
        <v>4447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6365</v>
      </c>
      <c r="C148" s="424" t="s">
        <v>3156</v>
      </c>
      <c r="D148" s="580" t="s">
        <v>6357</v>
      </c>
      <c r="E148" s="592">
        <v>25000</v>
      </c>
      <c r="F148" s="580" t="s">
        <v>3459</v>
      </c>
      <c r="G148" s="590" t="s">
        <v>3158</v>
      </c>
      <c r="H148" s="590" t="s">
        <v>32</v>
      </c>
      <c r="I148" s="590" t="s">
        <v>3159</v>
      </c>
      <c r="J148" s="590">
        <v>43605</v>
      </c>
      <c r="K148" s="593" t="s">
        <v>4064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6359</v>
      </c>
      <c r="C149" s="424" t="s">
        <v>30</v>
      </c>
      <c r="D149" s="580" t="s">
        <v>6357</v>
      </c>
      <c r="E149" s="592">
        <v>10000</v>
      </c>
      <c r="F149" s="580" t="s">
        <v>5307</v>
      </c>
      <c r="G149" s="580" t="s">
        <v>3158</v>
      </c>
      <c r="H149" s="580" t="s">
        <v>32</v>
      </c>
      <c r="I149" s="580" t="s">
        <v>3158</v>
      </c>
      <c r="J149" s="590">
        <v>43749</v>
      </c>
      <c r="K149" s="596" t="s">
        <v>4447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6370</v>
      </c>
      <c r="C150" s="424" t="s">
        <v>3156</v>
      </c>
      <c r="D150" s="580" t="s">
        <v>6357</v>
      </c>
      <c r="E150" s="592">
        <v>10000</v>
      </c>
      <c r="F150" s="580" t="s">
        <v>3483</v>
      </c>
      <c r="G150" s="590" t="s">
        <v>3158</v>
      </c>
      <c r="H150" s="590" t="s">
        <v>32</v>
      </c>
      <c r="I150" s="590" t="s">
        <v>3165</v>
      </c>
      <c r="J150" s="590">
        <v>43664</v>
      </c>
      <c r="K150" s="593" t="s">
        <v>4447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3930</v>
      </c>
      <c r="C151" s="424" t="s">
        <v>3860</v>
      </c>
      <c r="D151" s="580" t="s">
        <v>1307</v>
      </c>
      <c r="E151" s="592">
        <v>7000</v>
      </c>
      <c r="F151" s="580" t="s">
        <v>6411</v>
      </c>
      <c r="G151" s="590" t="s">
        <v>18</v>
      </c>
      <c r="H151" s="590" t="s">
        <v>32</v>
      </c>
      <c r="I151" s="590" t="s">
        <v>3931</v>
      </c>
      <c r="J151" s="590">
        <v>43742</v>
      </c>
      <c r="K151" s="593" t="s">
        <v>4447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6412</v>
      </c>
      <c r="C152" s="424" t="s">
        <v>3156</v>
      </c>
      <c r="D152" s="580" t="s">
        <v>6357</v>
      </c>
      <c r="E152" s="592">
        <v>10000</v>
      </c>
      <c r="F152" s="580" t="s">
        <v>3270</v>
      </c>
      <c r="G152" s="590" t="s">
        <v>3158</v>
      </c>
      <c r="H152" s="590" t="s">
        <v>32</v>
      </c>
      <c r="I152" s="590" t="s">
        <v>3159</v>
      </c>
      <c r="J152" s="590">
        <v>43707</v>
      </c>
      <c r="K152" s="593" t="s">
        <v>4068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6413</v>
      </c>
      <c r="C153" s="424" t="s">
        <v>30</v>
      </c>
      <c r="D153" s="580" t="s">
        <v>6357</v>
      </c>
      <c r="E153" s="592">
        <v>4000</v>
      </c>
      <c r="F153" s="580" t="s">
        <v>4734</v>
      </c>
      <c r="G153" s="580" t="s">
        <v>3158</v>
      </c>
      <c r="H153" s="580" t="s">
        <v>32</v>
      </c>
      <c r="I153" s="580" t="s">
        <v>3158</v>
      </c>
      <c r="J153" s="590">
        <v>43901</v>
      </c>
      <c r="K153" s="596" t="s">
        <v>4047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6363</v>
      </c>
      <c r="C154" s="424" t="s">
        <v>3156</v>
      </c>
      <c r="D154" s="580" t="s">
        <v>6357</v>
      </c>
      <c r="E154" s="592">
        <v>6000</v>
      </c>
      <c r="F154" s="580" t="s">
        <v>3422</v>
      </c>
      <c r="G154" s="590" t="s">
        <v>3158</v>
      </c>
      <c r="H154" s="590" t="s">
        <v>32</v>
      </c>
      <c r="I154" s="590" t="s">
        <v>3159</v>
      </c>
      <c r="J154" s="590">
        <v>43703</v>
      </c>
      <c r="K154" s="593" t="s">
        <v>4447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6356</v>
      </c>
      <c r="C155" s="424" t="s">
        <v>3156</v>
      </c>
      <c r="D155" s="580" t="s">
        <v>6357</v>
      </c>
      <c r="E155" s="592">
        <v>1500</v>
      </c>
      <c r="F155" s="580" t="s">
        <v>3697</v>
      </c>
      <c r="G155" s="590" t="s">
        <v>3158</v>
      </c>
      <c r="H155" s="590" t="s">
        <v>32</v>
      </c>
      <c r="I155" s="590" t="s">
        <v>3159</v>
      </c>
      <c r="J155" s="590">
        <v>43675</v>
      </c>
      <c r="K155" s="593" t="s">
        <v>4447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6377</v>
      </c>
      <c r="C156" s="580" t="s">
        <v>3156</v>
      </c>
      <c r="D156" s="580" t="s">
        <v>237</v>
      </c>
      <c r="E156" s="592">
        <v>17805.25</v>
      </c>
      <c r="F156" s="580" t="s">
        <v>3629</v>
      </c>
      <c r="G156" s="590" t="s">
        <v>3158</v>
      </c>
      <c r="H156" s="590" t="s">
        <v>32</v>
      </c>
      <c r="I156" s="590" t="s">
        <v>3159</v>
      </c>
      <c r="J156" s="590">
        <v>43699</v>
      </c>
      <c r="K156" s="593" t="s">
        <v>4447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6396</v>
      </c>
      <c r="C157" s="580" t="s">
        <v>30</v>
      </c>
      <c r="D157" s="580" t="s">
        <v>237</v>
      </c>
      <c r="E157" s="592">
        <v>0</v>
      </c>
      <c r="F157" s="580" t="s">
        <v>3531</v>
      </c>
      <c r="G157" s="580" t="s">
        <v>3158</v>
      </c>
      <c r="H157" s="580" t="s">
        <v>32</v>
      </c>
      <c r="I157" s="580" t="s">
        <v>3158</v>
      </c>
      <c r="J157" s="590">
        <v>43700</v>
      </c>
      <c r="K157" s="596" t="s">
        <v>4053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6414</v>
      </c>
      <c r="C158" s="580" t="s">
        <v>30</v>
      </c>
      <c r="D158" s="580" t="s">
        <v>237</v>
      </c>
      <c r="E158" s="592">
        <v>0</v>
      </c>
      <c r="F158" s="580" t="s">
        <v>5442</v>
      </c>
      <c r="G158" s="580" t="s">
        <v>18</v>
      </c>
      <c r="H158" s="580" t="s">
        <v>32</v>
      </c>
      <c r="I158" s="580" t="s">
        <v>5443</v>
      </c>
      <c r="J158" s="590">
        <v>43777</v>
      </c>
      <c r="K158" s="596" t="s">
        <v>4865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6390</v>
      </c>
      <c r="C159" s="424" t="s">
        <v>3156</v>
      </c>
      <c r="D159" s="580" t="s">
        <v>6357</v>
      </c>
      <c r="E159" s="592">
        <v>20000</v>
      </c>
      <c r="F159" s="580" t="s">
        <v>3684</v>
      </c>
      <c r="G159" s="590" t="s">
        <v>3158</v>
      </c>
      <c r="H159" s="590" t="s">
        <v>32</v>
      </c>
      <c r="I159" s="590" t="s">
        <v>3159</v>
      </c>
      <c r="J159" s="590">
        <v>43840</v>
      </c>
      <c r="K159" s="593" t="s">
        <v>4064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6415</v>
      </c>
      <c r="C160" s="580" t="s">
        <v>3156</v>
      </c>
      <c r="D160" s="580" t="s">
        <v>237</v>
      </c>
      <c r="E160" s="592">
        <v>379116.63</v>
      </c>
      <c r="F160" s="580" t="s">
        <v>3639</v>
      </c>
      <c r="G160" s="590" t="s">
        <v>3224</v>
      </c>
      <c r="H160" s="590" t="s">
        <v>32</v>
      </c>
      <c r="I160" s="590" t="s">
        <v>3224</v>
      </c>
      <c r="J160" s="590">
        <v>43426</v>
      </c>
      <c r="K160" s="593" t="s">
        <v>4068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6406</v>
      </c>
      <c r="C161" s="424" t="s">
        <v>30</v>
      </c>
      <c r="D161" s="580" t="s">
        <v>6357</v>
      </c>
      <c r="E161" s="592">
        <v>10000</v>
      </c>
      <c r="F161" s="580" t="s">
        <v>5117</v>
      </c>
      <c r="G161" s="580" t="s">
        <v>3158</v>
      </c>
      <c r="H161" s="580" t="s">
        <v>32</v>
      </c>
      <c r="I161" s="580" t="s">
        <v>3158</v>
      </c>
      <c r="J161" s="590">
        <v>44068</v>
      </c>
      <c r="K161" s="596" t="s">
        <v>4053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6365</v>
      </c>
      <c r="C162" s="424" t="s">
        <v>3156</v>
      </c>
      <c r="D162" s="580" t="s">
        <v>6357</v>
      </c>
      <c r="E162" s="592">
        <v>10000</v>
      </c>
      <c r="F162" s="580" t="s">
        <v>3459</v>
      </c>
      <c r="G162" s="590" t="s">
        <v>3158</v>
      </c>
      <c r="H162" s="590" t="s">
        <v>32</v>
      </c>
      <c r="I162" s="590" t="s">
        <v>3159</v>
      </c>
      <c r="J162" s="590">
        <v>43605</v>
      </c>
      <c r="K162" s="593" t="s">
        <v>4064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6384</v>
      </c>
      <c r="C163" s="424" t="s">
        <v>3156</v>
      </c>
      <c r="D163" s="580" t="s">
        <v>6357</v>
      </c>
      <c r="E163" s="592">
        <v>14000</v>
      </c>
      <c r="F163" s="580" t="s">
        <v>3578</v>
      </c>
      <c r="G163" s="590" t="s">
        <v>3158</v>
      </c>
      <c r="H163" s="590" t="s">
        <v>32</v>
      </c>
      <c r="I163" s="590" t="s">
        <v>3159</v>
      </c>
      <c r="J163" s="590">
        <v>43564</v>
      </c>
      <c r="K163" s="593" t="s">
        <v>4068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6378</v>
      </c>
      <c r="C164" s="424" t="s">
        <v>3156</v>
      </c>
      <c r="D164" s="580" t="s">
        <v>6357</v>
      </c>
      <c r="E164" s="592">
        <v>7000</v>
      </c>
      <c r="F164" s="580" t="s">
        <v>3736</v>
      </c>
      <c r="G164" s="590" t="s">
        <v>3158</v>
      </c>
      <c r="H164" s="590" t="s">
        <v>32</v>
      </c>
      <c r="I164" s="590" t="s">
        <v>3159</v>
      </c>
      <c r="J164" s="590">
        <v>43717</v>
      </c>
      <c r="K164" s="593" t="s">
        <v>4447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6406</v>
      </c>
      <c r="C165" s="424" t="s">
        <v>30</v>
      </c>
      <c r="D165" s="580" t="s">
        <v>6357</v>
      </c>
      <c r="E165" s="592">
        <v>8000</v>
      </c>
      <c r="F165" s="580" t="s">
        <v>5117</v>
      </c>
      <c r="G165" s="580" t="s">
        <v>3158</v>
      </c>
      <c r="H165" s="580" t="s">
        <v>32</v>
      </c>
      <c r="I165" s="580" t="s">
        <v>3158</v>
      </c>
      <c r="J165" s="590">
        <v>44068</v>
      </c>
      <c r="K165" s="596" t="s">
        <v>4053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6379</v>
      </c>
      <c r="C166" s="424" t="s">
        <v>3156</v>
      </c>
      <c r="D166" s="580" t="s">
        <v>6357</v>
      </c>
      <c r="E166" s="592">
        <v>140000</v>
      </c>
      <c r="F166" s="580" t="s">
        <v>3674</v>
      </c>
      <c r="G166" s="590" t="s">
        <v>3158</v>
      </c>
      <c r="H166" s="590" t="s">
        <v>32</v>
      </c>
      <c r="I166" s="590" t="s">
        <v>3159</v>
      </c>
      <c r="J166" s="590">
        <v>43894</v>
      </c>
      <c r="K166" s="593" t="s">
        <v>4064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6416</v>
      </c>
      <c r="C167" s="424" t="s">
        <v>3156</v>
      </c>
      <c r="D167" s="580" t="s">
        <v>6357</v>
      </c>
      <c r="E167" s="592">
        <v>10000</v>
      </c>
      <c r="F167" s="580" t="s">
        <v>3602</v>
      </c>
      <c r="G167" s="590" t="s">
        <v>3158</v>
      </c>
      <c r="H167" s="590" t="s">
        <v>32</v>
      </c>
      <c r="I167" s="590" t="s">
        <v>3165</v>
      </c>
      <c r="J167" s="590">
        <v>43622</v>
      </c>
      <c r="K167" s="593" t="s">
        <v>4064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6368</v>
      </c>
      <c r="C168" s="424" t="s">
        <v>30</v>
      </c>
      <c r="D168" s="580" t="s">
        <v>6357</v>
      </c>
      <c r="E168" s="592">
        <v>130000</v>
      </c>
      <c r="F168" s="580" t="s">
        <v>4923</v>
      </c>
      <c r="G168" s="580" t="s">
        <v>3158</v>
      </c>
      <c r="H168" s="580" t="s">
        <v>32</v>
      </c>
      <c r="I168" s="580" t="s">
        <v>3158</v>
      </c>
      <c r="J168" s="590">
        <v>44252</v>
      </c>
      <c r="K168" s="596" t="s">
        <v>4064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6384</v>
      </c>
      <c r="C169" s="424" t="s">
        <v>3156</v>
      </c>
      <c r="D169" s="580" t="s">
        <v>6357</v>
      </c>
      <c r="E169" s="592">
        <v>12000</v>
      </c>
      <c r="F169" s="580" t="s">
        <v>3578</v>
      </c>
      <c r="G169" s="590" t="s">
        <v>3158</v>
      </c>
      <c r="H169" s="590" t="s">
        <v>32</v>
      </c>
      <c r="I169" s="590" t="s">
        <v>3159</v>
      </c>
      <c r="J169" s="590">
        <v>43564</v>
      </c>
      <c r="K169" s="593" t="s">
        <v>4068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6365</v>
      </c>
      <c r="C170" s="424" t="s">
        <v>3156</v>
      </c>
      <c r="D170" s="580" t="s">
        <v>6357</v>
      </c>
      <c r="E170" s="592">
        <v>34182</v>
      </c>
      <c r="F170" s="580" t="s">
        <v>3459</v>
      </c>
      <c r="G170" s="590" t="s">
        <v>3158</v>
      </c>
      <c r="H170" s="590" t="s">
        <v>32</v>
      </c>
      <c r="I170" s="590" t="s">
        <v>3159</v>
      </c>
      <c r="J170" s="590">
        <v>43605</v>
      </c>
      <c r="K170" s="593" t="s">
        <v>4064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6406</v>
      </c>
      <c r="C171" s="424" t="s">
        <v>30</v>
      </c>
      <c r="D171" s="580" t="s">
        <v>6357</v>
      </c>
      <c r="E171" s="592">
        <v>20000</v>
      </c>
      <c r="F171" s="580" t="s">
        <v>5117</v>
      </c>
      <c r="G171" s="580" t="s">
        <v>3158</v>
      </c>
      <c r="H171" s="580" t="s">
        <v>32</v>
      </c>
      <c r="I171" s="580" t="s">
        <v>3158</v>
      </c>
      <c r="J171" s="590">
        <v>44068</v>
      </c>
      <c r="K171" s="596" t="s">
        <v>4053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6390</v>
      </c>
      <c r="C172" s="424" t="s">
        <v>3156</v>
      </c>
      <c r="D172" s="580" t="s">
        <v>6357</v>
      </c>
      <c r="E172" s="592">
        <v>20000</v>
      </c>
      <c r="F172" s="580" t="s">
        <v>3684</v>
      </c>
      <c r="G172" s="590" t="s">
        <v>3158</v>
      </c>
      <c r="H172" s="590" t="s">
        <v>32</v>
      </c>
      <c r="I172" s="590" t="s">
        <v>3159</v>
      </c>
      <c r="J172" s="590">
        <v>43840</v>
      </c>
      <c r="K172" s="593" t="s">
        <v>4064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6381</v>
      </c>
      <c r="C173" s="424" t="s">
        <v>3156</v>
      </c>
      <c r="D173" s="580" t="s">
        <v>6357</v>
      </c>
      <c r="E173" s="592">
        <v>3000</v>
      </c>
      <c r="F173" s="580" t="s">
        <v>3221</v>
      </c>
      <c r="G173" s="590" t="s">
        <v>3158</v>
      </c>
      <c r="H173" s="590" t="s">
        <v>32</v>
      </c>
      <c r="I173" s="590" t="s">
        <v>3159</v>
      </c>
      <c r="J173" s="590">
        <v>43867</v>
      </c>
      <c r="K173" s="593" t="s">
        <v>4053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6363</v>
      </c>
      <c r="C174" s="424" t="s">
        <v>3156</v>
      </c>
      <c r="D174" s="580" t="s">
        <v>6357</v>
      </c>
      <c r="E174" s="592">
        <v>7000</v>
      </c>
      <c r="F174" s="580" t="s">
        <v>3422</v>
      </c>
      <c r="G174" s="590" t="s">
        <v>3158</v>
      </c>
      <c r="H174" s="590" t="s">
        <v>32</v>
      </c>
      <c r="I174" s="590" t="s">
        <v>3159</v>
      </c>
      <c r="J174" s="590">
        <v>43703</v>
      </c>
      <c r="K174" s="593" t="s">
        <v>4447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6394</v>
      </c>
      <c r="C175" s="424" t="s">
        <v>3156</v>
      </c>
      <c r="D175" s="580" t="s">
        <v>6357</v>
      </c>
      <c r="E175" s="592">
        <v>10000</v>
      </c>
      <c r="F175" s="580" t="s">
        <v>3520</v>
      </c>
      <c r="G175" s="590" t="s">
        <v>3158</v>
      </c>
      <c r="H175" s="590" t="s">
        <v>32</v>
      </c>
      <c r="I175" s="590" t="s">
        <v>3159</v>
      </c>
      <c r="J175" s="590">
        <v>43732</v>
      </c>
      <c r="K175" s="593" t="s">
        <v>4447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6417</v>
      </c>
      <c r="C176" s="580" t="s">
        <v>3156</v>
      </c>
      <c r="D176" s="580" t="s">
        <v>237</v>
      </c>
      <c r="E176" s="592">
        <v>191544.71</v>
      </c>
      <c r="F176" s="580" t="s">
        <v>3756</v>
      </c>
      <c r="G176" s="590" t="s">
        <v>3224</v>
      </c>
      <c r="H176" s="590" t="s">
        <v>32</v>
      </c>
      <c r="I176" s="590" t="s">
        <v>3224</v>
      </c>
      <c r="J176" s="590">
        <v>43494</v>
      </c>
      <c r="K176" s="593" t="s">
        <v>4068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6418</v>
      </c>
      <c r="C177" s="424" t="s">
        <v>3156</v>
      </c>
      <c r="D177" s="580" t="s">
        <v>6357</v>
      </c>
      <c r="E177" s="592">
        <v>9600</v>
      </c>
      <c r="F177" s="580" t="s">
        <v>3591</v>
      </c>
      <c r="G177" s="590" t="s">
        <v>3158</v>
      </c>
      <c r="H177" s="590" t="s">
        <v>32</v>
      </c>
      <c r="I177" s="590" t="s">
        <v>3159</v>
      </c>
      <c r="J177" s="590">
        <v>43873</v>
      </c>
      <c r="K177" s="593" t="s">
        <v>4053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6365</v>
      </c>
      <c r="C178" s="424" t="s">
        <v>3156</v>
      </c>
      <c r="D178" s="580" t="s">
        <v>6357</v>
      </c>
      <c r="E178" s="592">
        <v>8000</v>
      </c>
      <c r="F178" s="580" t="s">
        <v>3459</v>
      </c>
      <c r="G178" s="590" t="s">
        <v>3158</v>
      </c>
      <c r="H178" s="590" t="s">
        <v>32</v>
      </c>
      <c r="I178" s="590" t="s">
        <v>3159</v>
      </c>
      <c r="J178" s="590">
        <v>43605</v>
      </c>
      <c r="K178" s="593" t="s">
        <v>4064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6356</v>
      </c>
      <c r="C179" s="424" t="s">
        <v>3156</v>
      </c>
      <c r="D179" s="580" t="s">
        <v>6357</v>
      </c>
      <c r="E179" s="592">
        <v>100000</v>
      </c>
      <c r="F179" s="580" t="s">
        <v>3697</v>
      </c>
      <c r="G179" s="590" t="s">
        <v>3158</v>
      </c>
      <c r="H179" s="590" t="s">
        <v>32</v>
      </c>
      <c r="I179" s="590" t="s">
        <v>3159</v>
      </c>
      <c r="J179" s="590">
        <v>43675</v>
      </c>
      <c r="K179" s="593" t="s">
        <v>4447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6389</v>
      </c>
      <c r="C180" s="424" t="s">
        <v>3156</v>
      </c>
      <c r="D180" s="580" t="s">
        <v>6357</v>
      </c>
      <c r="E180" s="592">
        <v>30000</v>
      </c>
      <c r="F180" s="580" t="s">
        <v>3395</v>
      </c>
      <c r="G180" s="590" t="s">
        <v>3158</v>
      </c>
      <c r="H180" s="590" t="s">
        <v>32</v>
      </c>
      <c r="I180" s="590" t="s">
        <v>3159</v>
      </c>
      <c r="J180" s="590">
        <v>43888</v>
      </c>
      <c r="K180" s="593" t="s">
        <v>4053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6365</v>
      </c>
      <c r="C181" s="424" t="s">
        <v>3156</v>
      </c>
      <c r="D181" s="580" t="s">
        <v>6357</v>
      </c>
      <c r="E181" s="592">
        <v>6000</v>
      </c>
      <c r="F181" s="580" t="s">
        <v>3459</v>
      </c>
      <c r="G181" s="590" t="s">
        <v>3158</v>
      </c>
      <c r="H181" s="590" t="s">
        <v>32</v>
      </c>
      <c r="I181" s="590" t="s">
        <v>3159</v>
      </c>
      <c r="J181" s="590">
        <v>43605</v>
      </c>
      <c r="K181" s="593" t="s">
        <v>4064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6371</v>
      </c>
      <c r="C182" s="424" t="s">
        <v>3156</v>
      </c>
      <c r="D182" s="580" t="s">
        <v>6357</v>
      </c>
      <c r="E182" s="592">
        <v>6000</v>
      </c>
      <c r="F182" s="580" t="s">
        <v>3467</v>
      </c>
      <c r="G182" s="590" t="s">
        <v>3158</v>
      </c>
      <c r="H182" s="590" t="s">
        <v>32</v>
      </c>
      <c r="I182" s="590" t="s">
        <v>3165</v>
      </c>
      <c r="J182" s="590">
        <v>43559</v>
      </c>
      <c r="K182" s="593" t="s">
        <v>4447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6363</v>
      </c>
      <c r="C183" s="424" t="s">
        <v>3156</v>
      </c>
      <c r="D183" s="580" t="s">
        <v>6357</v>
      </c>
      <c r="E183" s="592">
        <v>6300</v>
      </c>
      <c r="F183" s="580" t="s">
        <v>3422</v>
      </c>
      <c r="G183" s="590" t="s">
        <v>3158</v>
      </c>
      <c r="H183" s="590" t="s">
        <v>32</v>
      </c>
      <c r="I183" s="590" t="s">
        <v>3159</v>
      </c>
      <c r="J183" s="590">
        <v>43703</v>
      </c>
      <c r="K183" s="593" t="s">
        <v>4447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6363</v>
      </c>
      <c r="C184" s="424" t="s">
        <v>3156</v>
      </c>
      <c r="D184" s="580" t="s">
        <v>6357</v>
      </c>
      <c r="E184" s="592">
        <v>10000</v>
      </c>
      <c r="F184" s="580" t="s">
        <v>3422</v>
      </c>
      <c r="G184" s="590" t="s">
        <v>3158</v>
      </c>
      <c r="H184" s="590" t="s">
        <v>32</v>
      </c>
      <c r="I184" s="590" t="s">
        <v>3159</v>
      </c>
      <c r="J184" s="590">
        <v>43703</v>
      </c>
      <c r="K184" s="593" t="s">
        <v>4447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6406</v>
      </c>
      <c r="C185" s="424" t="s">
        <v>30</v>
      </c>
      <c r="D185" s="580" t="s">
        <v>6357</v>
      </c>
      <c r="E185" s="592">
        <v>5000</v>
      </c>
      <c r="F185" s="580" t="s">
        <v>5117</v>
      </c>
      <c r="G185" s="580" t="s">
        <v>3158</v>
      </c>
      <c r="H185" s="580" t="s">
        <v>32</v>
      </c>
      <c r="I185" s="580" t="s">
        <v>3158</v>
      </c>
      <c r="J185" s="590">
        <v>44068</v>
      </c>
      <c r="K185" s="596" t="s">
        <v>4053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6419</v>
      </c>
      <c r="C186" s="424" t="s">
        <v>3156</v>
      </c>
      <c r="D186" s="580" t="s">
        <v>6357</v>
      </c>
      <c r="E186" s="592">
        <v>10000</v>
      </c>
      <c r="F186" s="580" t="s">
        <v>3428</v>
      </c>
      <c r="G186" s="590" t="s">
        <v>3158</v>
      </c>
      <c r="H186" s="590" t="s">
        <v>32</v>
      </c>
      <c r="I186" s="590" t="s">
        <v>3159</v>
      </c>
      <c r="J186" s="590">
        <v>43875</v>
      </c>
      <c r="K186" s="593" t="s">
        <v>4064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6416</v>
      </c>
      <c r="C187" s="424" t="s">
        <v>3156</v>
      </c>
      <c r="D187" s="580" t="s">
        <v>6357</v>
      </c>
      <c r="E187" s="592">
        <v>20000</v>
      </c>
      <c r="F187" s="580" t="s">
        <v>3602</v>
      </c>
      <c r="G187" s="590" t="s">
        <v>3158</v>
      </c>
      <c r="H187" s="590" t="s">
        <v>32</v>
      </c>
      <c r="I187" s="590" t="s">
        <v>3165</v>
      </c>
      <c r="J187" s="590">
        <v>43622</v>
      </c>
      <c r="K187" s="593" t="s">
        <v>4064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3883</v>
      </c>
      <c r="C188" s="424" t="s">
        <v>3860</v>
      </c>
      <c r="D188" s="580" t="s">
        <v>6357</v>
      </c>
      <c r="E188" s="592">
        <v>30000</v>
      </c>
      <c r="F188" s="580" t="s">
        <v>3882</v>
      </c>
      <c r="G188" s="590" t="s">
        <v>18</v>
      </c>
      <c r="H188" s="590" t="s">
        <v>32</v>
      </c>
      <c r="I188" s="590" t="s">
        <v>18</v>
      </c>
      <c r="J188" s="590">
        <v>44062</v>
      </c>
      <c r="K188" s="593" t="s">
        <v>4053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3944</v>
      </c>
      <c r="C189" s="424" t="s">
        <v>3860</v>
      </c>
      <c r="D189" s="580" t="s">
        <v>6357</v>
      </c>
      <c r="E189" s="592">
        <v>28000</v>
      </c>
      <c r="F189" s="580" t="s">
        <v>3943</v>
      </c>
      <c r="G189" s="590" t="s">
        <v>18</v>
      </c>
      <c r="H189" s="590" t="s">
        <v>32</v>
      </c>
      <c r="I189" s="590" t="s">
        <v>3306</v>
      </c>
      <c r="J189" s="590">
        <v>43635</v>
      </c>
      <c r="K189" s="593" t="s">
        <v>4447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6370</v>
      </c>
      <c r="C190" s="424" t="s">
        <v>3156</v>
      </c>
      <c r="D190" s="580" t="s">
        <v>6357</v>
      </c>
      <c r="E190" s="592">
        <v>1800000</v>
      </c>
      <c r="F190" s="580" t="s">
        <v>3483</v>
      </c>
      <c r="G190" s="590" t="s">
        <v>3158</v>
      </c>
      <c r="H190" s="590" t="s">
        <v>32</v>
      </c>
      <c r="I190" s="590" t="s">
        <v>3165</v>
      </c>
      <c r="J190" s="590">
        <v>43664</v>
      </c>
      <c r="K190" s="593" t="s">
        <v>4447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6365</v>
      </c>
      <c r="C191" s="424" t="s">
        <v>3156</v>
      </c>
      <c r="D191" s="580" t="s">
        <v>6357</v>
      </c>
      <c r="E191" s="592">
        <v>15000</v>
      </c>
      <c r="F191" s="580" t="s">
        <v>3459</v>
      </c>
      <c r="G191" s="590" t="s">
        <v>3158</v>
      </c>
      <c r="H191" s="590" t="s">
        <v>32</v>
      </c>
      <c r="I191" s="590" t="s">
        <v>3159</v>
      </c>
      <c r="J191" s="590">
        <v>43605</v>
      </c>
      <c r="K191" s="593" t="s">
        <v>4064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6378</v>
      </c>
      <c r="C192" s="424" t="s">
        <v>3156</v>
      </c>
      <c r="D192" s="580" t="s">
        <v>6357</v>
      </c>
      <c r="E192" s="592">
        <v>7000</v>
      </c>
      <c r="F192" s="580" t="s">
        <v>3736</v>
      </c>
      <c r="G192" s="590" t="s">
        <v>3158</v>
      </c>
      <c r="H192" s="590" t="s">
        <v>32</v>
      </c>
      <c r="I192" s="590" t="s">
        <v>3159</v>
      </c>
      <c r="J192" s="590">
        <v>43717</v>
      </c>
      <c r="K192" s="593" t="s">
        <v>4447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6389</v>
      </c>
      <c r="C193" s="424" t="s">
        <v>3156</v>
      </c>
      <c r="D193" s="580" t="s">
        <v>6357</v>
      </c>
      <c r="E193" s="592">
        <v>90562.43</v>
      </c>
      <c r="F193" s="580" t="s">
        <v>3395</v>
      </c>
      <c r="G193" s="590" t="s">
        <v>3158</v>
      </c>
      <c r="H193" s="590" t="s">
        <v>32</v>
      </c>
      <c r="I193" s="590" t="s">
        <v>3159</v>
      </c>
      <c r="J193" s="590">
        <v>43888</v>
      </c>
      <c r="K193" s="593" t="s">
        <v>4053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6359</v>
      </c>
      <c r="C194" s="424" t="s">
        <v>30</v>
      </c>
      <c r="D194" s="580" t="s">
        <v>6357</v>
      </c>
      <c r="E194" s="592">
        <v>45400</v>
      </c>
      <c r="F194" s="580" t="s">
        <v>5307</v>
      </c>
      <c r="G194" s="580" t="s">
        <v>3158</v>
      </c>
      <c r="H194" s="580" t="s">
        <v>32</v>
      </c>
      <c r="I194" s="580" t="s">
        <v>3158</v>
      </c>
      <c r="J194" s="590">
        <v>43749</v>
      </c>
      <c r="K194" s="596" t="s">
        <v>4447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6364</v>
      </c>
      <c r="C195" s="424" t="s">
        <v>3156</v>
      </c>
      <c r="D195" s="580" t="s">
        <v>6357</v>
      </c>
      <c r="E195" s="592">
        <v>10000</v>
      </c>
      <c r="F195" s="580" t="s">
        <v>3784</v>
      </c>
      <c r="G195" s="590" t="s">
        <v>3158</v>
      </c>
      <c r="H195" s="590" t="s">
        <v>32</v>
      </c>
      <c r="I195" s="590" t="s">
        <v>3159</v>
      </c>
      <c r="J195" s="590">
        <v>43567</v>
      </c>
      <c r="K195" s="593" t="s">
        <v>4053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6420</v>
      </c>
      <c r="C196" s="424" t="s">
        <v>30</v>
      </c>
      <c r="D196" s="580" t="s">
        <v>6357</v>
      </c>
      <c r="E196" s="592">
        <v>20000</v>
      </c>
      <c r="F196" s="580" t="s">
        <v>4872</v>
      </c>
      <c r="G196" s="580" t="s">
        <v>3158</v>
      </c>
      <c r="H196" s="580" t="s">
        <v>32</v>
      </c>
      <c r="I196" s="580" t="s">
        <v>3158</v>
      </c>
      <c r="J196" s="590">
        <v>43717</v>
      </c>
      <c r="K196" s="596" t="s">
        <v>4447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6407</v>
      </c>
      <c r="C197" s="424" t="s">
        <v>3156</v>
      </c>
      <c r="D197" s="580" t="s">
        <v>6357</v>
      </c>
      <c r="E197" s="592">
        <v>50000</v>
      </c>
      <c r="F197" s="580" t="s">
        <v>3723</v>
      </c>
      <c r="G197" s="590" t="s">
        <v>3158</v>
      </c>
      <c r="H197" s="590" t="s">
        <v>32</v>
      </c>
      <c r="I197" s="590" t="s">
        <v>3159</v>
      </c>
      <c r="J197" s="590">
        <v>44041</v>
      </c>
      <c r="K197" s="593" t="s">
        <v>4053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3949</v>
      </c>
      <c r="C198" s="424" t="s">
        <v>3860</v>
      </c>
      <c r="D198" s="580" t="s">
        <v>6357</v>
      </c>
      <c r="E198" s="592">
        <v>6000</v>
      </c>
      <c r="F198" s="580" t="s">
        <v>3948</v>
      </c>
      <c r="G198" s="590" t="s">
        <v>18</v>
      </c>
      <c r="H198" s="590" t="s">
        <v>32</v>
      </c>
      <c r="I198" s="590" t="s">
        <v>2729</v>
      </c>
      <c r="J198" s="590">
        <v>43797</v>
      </c>
      <c r="K198" s="593" t="s">
        <v>4064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6406</v>
      </c>
      <c r="C199" s="424" t="s">
        <v>30</v>
      </c>
      <c r="D199" s="580" t="s">
        <v>6357</v>
      </c>
      <c r="E199" s="592">
        <v>20000</v>
      </c>
      <c r="F199" s="580" t="s">
        <v>5117</v>
      </c>
      <c r="G199" s="580" t="s">
        <v>3158</v>
      </c>
      <c r="H199" s="580" t="s">
        <v>32</v>
      </c>
      <c r="I199" s="580" t="s">
        <v>3158</v>
      </c>
      <c r="J199" s="590">
        <v>44068</v>
      </c>
      <c r="K199" s="596" t="s">
        <v>4053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6390</v>
      </c>
      <c r="C200" s="580" t="s">
        <v>3156</v>
      </c>
      <c r="D200" s="580" t="s">
        <v>237</v>
      </c>
      <c r="E200" s="592">
        <v>90562.43</v>
      </c>
      <c r="F200" s="580" t="s">
        <v>3684</v>
      </c>
      <c r="G200" s="590" t="s">
        <v>3158</v>
      </c>
      <c r="H200" s="590" t="s">
        <v>32</v>
      </c>
      <c r="I200" s="590" t="s">
        <v>3159</v>
      </c>
      <c r="J200" s="590">
        <v>43840</v>
      </c>
      <c r="K200" s="593" t="s">
        <v>4064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6390</v>
      </c>
      <c r="C201" s="424" t="s">
        <v>3156</v>
      </c>
      <c r="D201" s="580" t="s">
        <v>6357</v>
      </c>
      <c r="E201" s="598">
        <v>30000</v>
      </c>
      <c r="F201" s="580" t="s">
        <v>3684</v>
      </c>
      <c r="G201" s="590" t="s">
        <v>3158</v>
      </c>
      <c r="H201" s="590" t="s">
        <v>32</v>
      </c>
      <c r="I201" s="590" t="s">
        <v>3159</v>
      </c>
      <c r="J201" s="590">
        <v>43840</v>
      </c>
      <c r="K201" s="593" t="s">
        <v>4064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6365</v>
      </c>
      <c r="C202" s="424" t="s">
        <v>3156</v>
      </c>
      <c r="D202" s="580" t="s">
        <v>6357</v>
      </c>
      <c r="E202" s="592">
        <v>7000</v>
      </c>
      <c r="F202" s="580" t="s">
        <v>3459</v>
      </c>
      <c r="G202" s="590" t="s">
        <v>3158</v>
      </c>
      <c r="H202" s="590" t="s">
        <v>32</v>
      </c>
      <c r="I202" s="590" t="s">
        <v>3159</v>
      </c>
      <c r="J202" s="590">
        <v>43605</v>
      </c>
      <c r="K202" s="593" t="s">
        <v>4064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6363</v>
      </c>
      <c r="C203" s="424" t="s">
        <v>3156</v>
      </c>
      <c r="D203" s="580" t="s">
        <v>6357</v>
      </c>
      <c r="E203" s="592">
        <v>112433.37</v>
      </c>
      <c r="F203" s="580" t="s">
        <v>3422</v>
      </c>
      <c r="G203" s="590" t="s">
        <v>3158</v>
      </c>
      <c r="H203" s="590" t="s">
        <v>32</v>
      </c>
      <c r="I203" s="590" t="s">
        <v>3159</v>
      </c>
      <c r="J203" s="590">
        <v>43703</v>
      </c>
      <c r="K203" s="593" t="s">
        <v>4447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6406</v>
      </c>
      <c r="C204" s="424" t="s">
        <v>30</v>
      </c>
      <c r="D204" s="580" t="s">
        <v>6357</v>
      </c>
      <c r="E204" s="592">
        <v>286876.15999999997</v>
      </c>
      <c r="F204" s="580" t="s">
        <v>5117</v>
      </c>
      <c r="G204" s="580" t="s">
        <v>3158</v>
      </c>
      <c r="H204" s="580" t="s">
        <v>32</v>
      </c>
      <c r="I204" s="580" t="s">
        <v>3158</v>
      </c>
      <c r="J204" s="590">
        <v>44068</v>
      </c>
      <c r="K204" s="596" t="s">
        <v>4053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6364</v>
      </c>
      <c r="C205" s="424" t="s">
        <v>3156</v>
      </c>
      <c r="D205" s="580" t="s">
        <v>6357</v>
      </c>
      <c r="E205" s="592">
        <v>34941.81</v>
      </c>
      <c r="F205" s="580" t="s">
        <v>3784</v>
      </c>
      <c r="G205" s="590" t="s">
        <v>3158</v>
      </c>
      <c r="H205" s="590" t="s">
        <v>32</v>
      </c>
      <c r="I205" s="590" t="s">
        <v>3159</v>
      </c>
      <c r="J205" s="590">
        <v>43567</v>
      </c>
      <c r="K205" s="593" t="s">
        <v>4053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6356</v>
      </c>
      <c r="C206" s="424" t="s">
        <v>3156</v>
      </c>
      <c r="D206" s="580" t="s">
        <v>6357</v>
      </c>
      <c r="E206" s="592">
        <v>130950.51000000001</v>
      </c>
      <c r="F206" s="580" t="s">
        <v>3697</v>
      </c>
      <c r="G206" s="590" t="s">
        <v>3158</v>
      </c>
      <c r="H206" s="590" t="s">
        <v>32</v>
      </c>
      <c r="I206" s="590" t="s">
        <v>3159</v>
      </c>
      <c r="J206" s="590">
        <v>43675</v>
      </c>
      <c r="K206" s="593" t="s">
        <v>4447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6378</v>
      </c>
      <c r="C207" s="424" t="s">
        <v>3156</v>
      </c>
      <c r="D207" s="580" t="s">
        <v>6357</v>
      </c>
      <c r="E207" s="592">
        <v>10000</v>
      </c>
      <c r="F207" s="580" t="s">
        <v>3736</v>
      </c>
      <c r="G207" s="590" t="s">
        <v>3158</v>
      </c>
      <c r="H207" s="590" t="s">
        <v>32</v>
      </c>
      <c r="I207" s="590" t="s">
        <v>3159</v>
      </c>
      <c r="J207" s="590">
        <v>43717</v>
      </c>
      <c r="K207" s="593" t="s">
        <v>4447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6389</v>
      </c>
      <c r="C208" s="424" t="s">
        <v>3156</v>
      </c>
      <c r="D208" s="580" t="s">
        <v>6357</v>
      </c>
      <c r="E208" s="592">
        <v>5500</v>
      </c>
      <c r="F208" s="580" t="s">
        <v>3395</v>
      </c>
      <c r="G208" s="590" t="s">
        <v>3158</v>
      </c>
      <c r="H208" s="590" t="s">
        <v>32</v>
      </c>
      <c r="I208" s="590" t="s">
        <v>3159</v>
      </c>
      <c r="J208" s="590">
        <v>43888</v>
      </c>
      <c r="K208" s="593" t="s">
        <v>4053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6371</v>
      </c>
      <c r="C209" s="424" t="s">
        <v>3156</v>
      </c>
      <c r="D209" s="580" t="s">
        <v>6357</v>
      </c>
      <c r="E209" s="592">
        <v>35000</v>
      </c>
      <c r="F209" s="580" t="s">
        <v>3467</v>
      </c>
      <c r="G209" s="590" t="s">
        <v>3158</v>
      </c>
      <c r="H209" s="590" t="s">
        <v>32</v>
      </c>
      <c r="I209" s="590" t="s">
        <v>3165</v>
      </c>
      <c r="J209" s="590">
        <v>43559</v>
      </c>
      <c r="K209" s="593" t="s">
        <v>4447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6421</v>
      </c>
      <c r="C210" s="424" t="s">
        <v>3156</v>
      </c>
      <c r="D210" s="580" t="s">
        <v>6357</v>
      </c>
      <c r="E210" s="592">
        <v>100000</v>
      </c>
      <c r="F210" s="580" t="s">
        <v>3604</v>
      </c>
      <c r="G210" s="590" t="s">
        <v>3158</v>
      </c>
      <c r="H210" s="590" t="s">
        <v>32</v>
      </c>
      <c r="I210" s="590" t="s">
        <v>3159</v>
      </c>
      <c r="J210" s="590">
        <v>43922</v>
      </c>
      <c r="K210" s="593" t="s">
        <v>4064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6421</v>
      </c>
      <c r="C211" s="424" t="s">
        <v>3156</v>
      </c>
      <c r="D211" s="580" t="s">
        <v>6357</v>
      </c>
      <c r="E211" s="592">
        <v>32772.800000000003</v>
      </c>
      <c r="F211" s="580" t="s">
        <v>3604</v>
      </c>
      <c r="G211" s="590" t="s">
        <v>3158</v>
      </c>
      <c r="H211" s="590" t="s">
        <v>32</v>
      </c>
      <c r="I211" s="590" t="s">
        <v>3159</v>
      </c>
      <c r="J211" s="590">
        <v>43922</v>
      </c>
      <c r="K211" s="593" t="s">
        <v>4064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6421</v>
      </c>
      <c r="C212" s="424" t="s">
        <v>3156</v>
      </c>
      <c r="D212" s="580" t="s">
        <v>6357</v>
      </c>
      <c r="E212" s="592">
        <v>13100.45</v>
      </c>
      <c r="F212" s="580" t="s">
        <v>3604</v>
      </c>
      <c r="G212" s="590" t="s">
        <v>3158</v>
      </c>
      <c r="H212" s="590" t="s">
        <v>32</v>
      </c>
      <c r="I212" s="590" t="s">
        <v>3159</v>
      </c>
      <c r="J212" s="590">
        <v>43922</v>
      </c>
      <c r="K212" s="593" t="s">
        <v>4064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6421</v>
      </c>
      <c r="C213" s="424" t="s">
        <v>3156</v>
      </c>
      <c r="D213" s="580" t="s">
        <v>6357</v>
      </c>
      <c r="E213" s="592">
        <v>40379.75</v>
      </c>
      <c r="F213" s="580" t="s">
        <v>3604</v>
      </c>
      <c r="G213" s="590" t="s">
        <v>3158</v>
      </c>
      <c r="H213" s="590" t="s">
        <v>32</v>
      </c>
      <c r="I213" s="590" t="s">
        <v>3159</v>
      </c>
      <c r="J213" s="590">
        <v>43922</v>
      </c>
      <c r="K213" s="593" t="s">
        <v>4064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6363</v>
      </c>
      <c r="C214" s="424" t="s">
        <v>3156</v>
      </c>
      <c r="D214" s="580" t="s">
        <v>6357</v>
      </c>
      <c r="E214" s="592">
        <v>8747</v>
      </c>
      <c r="F214" s="580" t="s">
        <v>3422</v>
      </c>
      <c r="G214" s="590" t="s">
        <v>3158</v>
      </c>
      <c r="H214" s="590" t="s">
        <v>32</v>
      </c>
      <c r="I214" s="590" t="s">
        <v>3159</v>
      </c>
      <c r="J214" s="590">
        <v>43703</v>
      </c>
      <c r="K214" s="593" t="s">
        <v>4447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6363</v>
      </c>
      <c r="C215" s="424" t="s">
        <v>3156</v>
      </c>
      <c r="D215" s="580" t="s">
        <v>6357</v>
      </c>
      <c r="E215" s="592">
        <v>10000</v>
      </c>
      <c r="F215" s="580" t="s">
        <v>3422</v>
      </c>
      <c r="G215" s="590" t="s">
        <v>3158</v>
      </c>
      <c r="H215" s="590" t="s">
        <v>32</v>
      </c>
      <c r="I215" s="590" t="s">
        <v>3159</v>
      </c>
      <c r="J215" s="590">
        <v>43703</v>
      </c>
      <c r="K215" s="593" t="s">
        <v>4447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6422</v>
      </c>
      <c r="C216" s="424" t="s">
        <v>3156</v>
      </c>
      <c r="D216" s="580" t="s">
        <v>6357</v>
      </c>
      <c r="E216" s="592">
        <v>20000</v>
      </c>
      <c r="F216" s="580" t="s">
        <v>3399</v>
      </c>
      <c r="G216" s="590" t="s">
        <v>3158</v>
      </c>
      <c r="H216" s="590" t="s">
        <v>32</v>
      </c>
      <c r="I216" s="590" t="s">
        <v>3165</v>
      </c>
      <c r="J216" s="590">
        <v>43531</v>
      </c>
      <c r="K216" s="593" t="s">
        <v>4068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6422</v>
      </c>
      <c r="C217" s="424" t="s">
        <v>3156</v>
      </c>
      <c r="D217" s="580" t="s">
        <v>6357</v>
      </c>
      <c r="E217" s="592">
        <v>20000</v>
      </c>
      <c r="F217" s="580" t="s">
        <v>3399</v>
      </c>
      <c r="G217" s="590" t="s">
        <v>3158</v>
      </c>
      <c r="H217" s="590" t="s">
        <v>32</v>
      </c>
      <c r="I217" s="590" t="s">
        <v>3165</v>
      </c>
      <c r="J217" s="590">
        <v>43531</v>
      </c>
      <c r="K217" s="593" t="s">
        <v>4068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3949</v>
      </c>
      <c r="C218" s="424" t="s">
        <v>3860</v>
      </c>
      <c r="D218" s="580" t="s">
        <v>6357</v>
      </c>
      <c r="E218" s="592">
        <v>28000</v>
      </c>
      <c r="F218" s="580" t="s">
        <v>3948</v>
      </c>
      <c r="G218" s="590" t="s">
        <v>18</v>
      </c>
      <c r="H218" s="590" t="s">
        <v>32</v>
      </c>
      <c r="I218" s="590" t="s">
        <v>2729</v>
      </c>
      <c r="J218" s="590">
        <v>43797</v>
      </c>
      <c r="K218" s="593" t="s">
        <v>4064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3949</v>
      </c>
      <c r="C219" s="424" t="s">
        <v>3860</v>
      </c>
      <c r="D219" s="580" t="s">
        <v>6357</v>
      </c>
      <c r="E219" s="592">
        <v>25000</v>
      </c>
      <c r="F219" s="580" t="s">
        <v>3948</v>
      </c>
      <c r="G219" s="590" t="s">
        <v>18</v>
      </c>
      <c r="H219" s="590" t="s">
        <v>32</v>
      </c>
      <c r="I219" s="590" t="s">
        <v>2729</v>
      </c>
      <c r="J219" s="590">
        <v>43797</v>
      </c>
      <c r="K219" s="593" t="s">
        <v>4064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3949</v>
      </c>
      <c r="C220" s="424" t="s">
        <v>3860</v>
      </c>
      <c r="D220" s="580" t="s">
        <v>6357</v>
      </c>
      <c r="E220" s="592">
        <v>43000</v>
      </c>
      <c r="F220" s="580" t="s">
        <v>3948</v>
      </c>
      <c r="G220" s="590" t="s">
        <v>18</v>
      </c>
      <c r="H220" s="590" t="s">
        <v>32</v>
      </c>
      <c r="I220" s="590" t="s">
        <v>2729</v>
      </c>
      <c r="J220" s="590">
        <v>43797</v>
      </c>
      <c r="K220" s="593" t="s">
        <v>4064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3949</v>
      </c>
      <c r="C221" s="424" t="s">
        <v>3860</v>
      </c>
      <c r="D221" s="580" t="s">
        <v>6357</v>
      </c>
      <c r="E221" s="592">
        <v>200000</v>
      </c>
      <c r="F221" s="580" t="s">
        <v>3948</v>
      </c>
      <c r="G221" s="590" t="s">
        <v>18</v>
      </c>
      <c r="H221" s="590" t="s">
        <v>32</v>
      </c>
      <c r="I221" s="590" t="s">
        <v>2729</v>
      </c>
      <c r="J221" s="590">
        <v>43797</v>
      </c>
      <c r="K221" s="593" t="s">
        <v>4064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6371</v>
      </c>
      <c r="C222" s="424" t="s">
        <v>3156</v>
      </c>
      <c r="D222" s="580" t="s">
        <v>6357</v>
      </c>
      <c r="E222" s="592">
        <v>25000</v>
      </c>
      <c r="F222" s="580" t="s">
        <v>3467</v>
      </c>
      <c r="G222" s="590" t="s">
        <v>3158</v>
      </c>
      <c r="H222" s="590" t="s">
        <v>32</v>
      </c>
      <c r="I222" s="590" t="s">
        <v>3165</v>
      </c>
      <c r="J222" s="590">
        <v>43559</v>
      </c>
      <c r="K222" s="593" t="s">
        <v>4447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6384</v>
      </c>
      <c r="C223" s="424" t="s">
        <v>3156</v>
      </c>
      <c r="D223" s="580" t="s">
        <v>6357</v>
      </c>
      <c r="E223" s="592">
        <v>14000</v>
      </c>
      <c r="F223" s="580" t="s">
        <v>3578</v>
      </c>
      <c r="G223" s="590" t="s">
        <v>3158</v>
      </c>
      <c r="H223" s="590" t="s">
        <v>32</v>
      </c>
      <c r="I223" s="590" t="s">
        <v>3159</v>
      </c>
      <c r="J223" s="590">
        <v>43564</v>
      </c>
      <c r="K223" s="593" t="s">
        <v>4068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6359</v>
      </c>
      <c r="C224" s="424" t="s">
        <v>30</v>
      </c>
      <c r="D224" s="580" t="s">
        <v>6357</v>
      </c>
      <c r="E224" s="592">
        <v>153000</v>
      </c>
      <c r="F224" s="580" t="s">
        <v>5307</v>
      </c>
      <c r="G224" s="580" t="s">
        <v>3158</v>
      </c>
      <c r="H224" s="580" t="s">
        <v>32</v>
      </c>
      <c r="I224" s="580" t="s">
        <v>3158</v>
      </c>
      <c r="J224" s="590">
        <v>43749</v>
      </c>
      <c r="K224" s="596" t="s">
        <v>4447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6423</v>
      </c>
      <c r="C225" s="580" t="s">
        <v>3156</v>
      </c>
      <c r="D225" s="580" t="s">
        <v>237</v>
      </c>
      <c r="E225" s="592">
        <v>268845.87</v>
      </c>
      <c r="F225" s="580" t="s">
        <v>3223</v>
      </c>
      <c r="G225" s="590" t="s">
        <v>3224</v>
      </c>
      <c r="H225" s="590" t="s">
        <v>32</v>
      </c>
      <c r="I225" s="590" t="s">
        <v>3224</v>
      </c>
      <c r="J225" s="590">
        <v>43563</v>
      </c>
      <c r="K225" s="593" t="s">
        <v>4068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6409</v>
      </c>
      <c r="C226" s="424" t="s">
        <v>3156</v>
      </c>
      <c r="D226" s="580" t="s">
        <v>6357</v>
      </c>
      <c r="E226" s="592">
        <v>7000</v>
      </c>
      <c r="F226" s="580" t="s">
        <v>3495</v>
      </c>
      <c r="G226" s="590" t="s">
        <v>3158</v>
      </c>
      <c r="H226" s="590" t="s">
        <v>32</v>
      </c>
      <c r="I226" s="590" t="s">
        <v>3159</v>
      </c>
      <c r="J226" s="590">
        <v>43711</v>
      </c>
      <c r="K226" s="593" t="s">
        <v>4447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6365</v>
      </c>
      <c r="C227" s="424" t="s">
        <v>3156</v>
      </c>
      <c r="D227" s="580" t="s">
        <v>6357</v>
      </c>
      <c r="E227" s="592">
        <v>25000</v>
      </c>
      <c r="F227" s="580" t="s">
        <v>3459</v>
      </c>
      <c r="G227" s="590" t="s">
        <v>3158</v>
      </c>
      <c r="H227" s="590" t="s">
        <v>32</v>
      </c>
      <c r="I227" s="590" t="s">
        <v>3159</v>
      </c>
      <c r="J227" s="590">
        <v>43605</v>
      </c>
      <c r="K227" s="593" t="s">
        <v>4064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6406</v>
      </c>
      <c r="C228" s="424" t="s">
        <v>30</v>
      </c>
      <c r="D228" s="580" t="s">
        <v>6357</v>
      </c>
      <c r="E228" s="592">
        <v>19000</v>
      </c>
      <c r="F228" s="580" t="s">
        <v>5117</v>
      </c>
      <c r="G228" s="580" t="s">
        <v>3158</v>
      </c>
      <c r="H228" s="580" t="s">
        <v>32</v>
      </c>
      <c r="I228" s="580" t="s">
        <v>3158</v>
      </c>
      <c r="J228" s="590">
        <v>44068</v>
      </c>
      <c r="K228" s="596" t="s">
        <v>4053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6363</v>
      </c>
      <c r="C229" s="424" t="s">
        <v>3156</v>
      </c>
      <c r="D229" s="580" t="s">
        <v>6357</v>
      </c>
      <c r="E229" s="592">
        <v>6500</v>
      </c>
      <c r="F229" s="580" t="s">
        <v>3422</v>
      </c>
      <c r="G229" s="590" t="s">
        <v>3158</v>
      </c>
      <c r="H229" s="590" t="s">
        <v>32</v>
      </c>
      <c r="I229" s="590" t="s">
        <v>3159</v>
      </c>
      <c r="J229" s="590">
        <v>43703</v>
      </c>
      <c r="K229" s="593" t="s">
        <v>4447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6384</v>
      </c>
      <c r="C230" s="424" t="s">
        <v>3156</v>
      </c>
      <c r="D230" s="580" t="s">
        <v>6357</v>
      </c>
      <c r="E230" s="592">
        <v>2000</v>
      </c>
      <c r="F230" s="580" t="s">
        <v>3578</v>
      </c>
      <c r="G230" s="590" t="s">
        <v>3158</v>
      </c>
      <c r="H230" s="590" t="s">
        <v>32</v>
      </c>
      <c r="I230" s="590" t="s">
        <v>3159</v>
      </c>
      <c r="J230" s="590">
        <v>43564</v>
      </c>
      <c r="K230" s="593" t="s">
        <v>4068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6365</v>
      </c>
      <c r="C231" s="424" t="s">
        <v>3156</v>
      </c>
      <c r="D231" s="580" t="s">
        <v>6357</v>
      </c>
      <c r="E231" s="592">
        <v>40000</v>
      </c>
      <c r="F231" s="580" t="s">
        <v>3459</v>
      </c>
      <c r="G231" s="590" t="s">
        <v>3158</v>
      </c>
      <c r="H231" s="590" t="s">
        <v>32</v>
      </c>
      <c r="I231" s="590" t="s">
        <v>3159</v>
      </c>
      <c r="J231" s="590">
        <v>43605</v>
      </c>
      <c r="K231" s="593" t="s">
        <v>4064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6381</v>
      </c>
      <c r="C232" s="424" t="s">
        <v>3156</v>
      </c>
      <c r="D232" s="580" t="s">
        <v>6357</v>
      </c>
      <c r="E232" s="592">
        <v>271260.25</v>
      </c>
      <c r="F232" s="580" t="s">
        <v>3221</v>
      </c>
      <c r="G232" s="590" t="s">
        <v>3158</v>
      </c>
      <c r="H232" s="590" t="s">
        <v>32</v>
      </c>
      <c r="I232" s="590" t="s">
        <v>3159</v>
      </c>
      <c r="J232" s="590">
        <v>43867</v>
      </c>
      <c r="K232" s="593" t="s">
        <v>4053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6424</v>
      </c>
      <c r="C233" s="424" t="s">
        <v>3156</v>
      </c>
      <c r="D233" s="580" t="s">
        <v>6357</v>
      </c>
      <c r="E233" s="603">
        <v>40000</v>
      </c>
      <c r="F233" s="580" t="s">
        <v>937</v>
      </c>
      <c r="G233" s="590" t="s">
        <v>18</v>
      </c>
      <c r="H233" s="590" t="s">
        <v>19</v>
      </c>
      <c r="I233" s="590" t="s">
        <v>72</v>
      </c>
      <c r="J233" s="590">
        <v>44321</v>
      </c>
      <c r="K233" s="593" t="s">
        <v>4053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6425</v>
      </c>
      <c r="C234" s="424" t="s">
        <v>3156</v>
      </c>
      <c r="D234" s="580" t="s">
        <v>6357</v>
      </c>
      <c r="E234" s="603">
        <v>10000</v>
      </c>
      <c r="F234" s="580" t="s">
        <v>3486</v>
      </c>
      <c r="G234" s="590" t="s">
        <v>18</v>
      </c>
      <c r="H234" s="590" t="s">
        <v>19</v>
      </c>
      <c r="I234" s="590" t="s">
        <v>72</v>
      </c>
      <c r="J234" s="590">
        <v>44295</v>
      </c>
      <c r="K234" s="593" t="s">
        <v>4061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6426</v>
      </c>
      <c r="C235" s="424" t="s">
        <v>3156</v>
      </c>
      <c r="D235" s="580" t="s">
        <v>1307</v>
      </c>
      <c r="E235" s="604">
        <v>459854.95</v>
      </c>
      <c r="F235" s="580" t="s">
        <v>3396</v>
      </c>
      <c r="G235" s="590" t="s">
        <v>18</v>
      </c>
      <c r="H235" s="590" t="s">
        <v>19</v>
      </c>
      <c r="I235" s="590" t="s">
        <v>72</v>
      </c>
      <c r="J235" s="590">
        <v>44272</v>
      </c>
      <c r="K235" s="593" t="s">
        <v>6427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6428</v>
      </c>
      <c r="C236" s="424" t="s">
        <v>30</v>
      </c>
      <c r="D236" s="580" t="s">
        <v>6357</v>
      </c>
      <c r="E236" s="603">
        <v>10000</v>
      </c>
      <c r="F236" s="580" t="s">
        <v>4631</v>
      </c>
      <c r="G236" s="580" t="s">
        <v>159</v>
      </c>
      <c r="H236" s="580" t="s">
        <v>32</v>
      </c>
      <c r="I236" s="580" t="s">
        <v>4121</v>
      </c>
      <c r="J236" s="590">
        <v>44263</v>
      </c>
      <c r="K236" s="596" t="s">
        <v>4053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6429</v>
      </c>
      <c r="C237" s="424" t="s">
        <v>3156</v>
      </c>
      <c r="D237" s="580" t="s">
        <v>6357</v>
      </c>
      <c r="E237" s="603">
        <v>200000</v>
      </c>
      <c r="F237" s="580" t="s">
        <v>3515</v>
      </c>
      <c r="G237" s="590" t="s">
        <v>18</v>
      </c>
      <c r="H237" s="590" t="s">
        <v>19</v>
      </c>
      <c r="I237" s="590" t="s">
        <v>72</v>
      </c>
      <c r="J237" s="590">
        <v>44319</v>
      </c>
      <c r="K237" s="593" t="s">
        <v>4053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6371</v>
      </c>
      <c r="C238" s="424" t="s">
        <v>3156</v>
      </c>
      <c r="D238" s="580" t="s">
        <v>6357</v>
      </c>
      <c r="E238" s="592">
        <v>1500</v>
      </c>
      <c r="F238" s="580" t="s">
        <v>3467</v>
      </c>
      <c r="G238" s="590" t="s">
        <v>3158</v>
      </c>
      <c r="H238" s="590" t="s">
        <v>32</v>
      </c>
      <c r="I238" s="590" t="s">
        <v>3165</v>
      </c>
      <c r="J238" s="590">
        <v>43559</v>
      </c>
      <c r="K238" s="593" t="s">
        <v>4447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6356</v>
      </c>
      <c r="C239" s="424" t="s">
        <v>3156</v>
      </c>
      <c r="D239" s="580" t="s">
        <v>6357</v>
      </c>
      <c r="E239" s="592">
        <v>10000</v>
      </c>
      <c r="F239" s="580" t="s">
        <v>3697</v>
      </c>
      <c r="G239" s="590" t="s">
        <v>3158</v>
      </c>
      <c r="H239" s="590" t="s">
        <v>32</v>
      </c>
      <c r="I239" s="590" t="s">
        <v>3159</v>
      </c>
      <c r="J239" s="590">
        <v>43675</v>
      </c>
      <c r="K239" s="593" t="s">
        <v>4447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6365</v>
      </c>
      <c r="C240" s="424" t="s">
        <v>3156</v>
      </c>
      <c r="D240" s="580" t="s">
        <v>6357</v>
      </c>
      <c r="E240" s="592">
        <v>15000</v>
      </c>
      <c r="F240" s="580" t="s">
        <v>3459</v>
      </c>
      <c r="G240" s="590" t="s">
        <v>3158</v>
      </c>
      <c r="H240" s="590" t="s">
        <v>32</v>
      </c>
      <c r="I240" s="590" t="s">
        <v>3159</v>
      </c>
      <c r="J240" s="590">
        <v>43605</v>
      </c>
      <c r="K240" s="593" t="s">
        <v>4064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6363</v>
      </c>
      <c r="C241" s="424" t="s">
        <v>3156</v>
      </c>
      <c r="D241" s="580" t="s">
        <v>6357</v>
      </c>
      <c r="E241" s="598">
        <v>100638.85</v>
      </c>
      <c r="F241" s="580" t="s">
        <v>3422</v>
      </c>
      <c r="G241" s="590" t="s">
        <v>3158</v>
      </c>
      <c r="H241" s="590" t="s">
        <v>32</v>
      </c>
      <c r="I241" s="590" t="s">
        <v>3159</v>
      </c>
      <c r="J241" s="590">
        <v>43703</v>
      </c>
      <c r="K241" s="593" t="s">
        <v>4447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6413</v>
      </c>
      <c r="C242" s="424" t="s">
        <v>30</v>
      </c>
      <c r="D242" s="580" t="s">
        <v>6357</v>
      </c>
      <c r="E242" s="592">
        <v>5000</v>
      </c>
      <c r="F242" s="580" t="s">
        <v>4734</v>
      </c>
      <c r="G242" s="580" t="s">
        <v>3158</v>
      </c>
      <c r="H242" s="580" t="s">
        <v>32</v>
      </c>
      <c r="I242" s="580" t="s">
        <v>3158</v>
      </c>
      <c r="J242" s="590">
        <v>43901</v>
      </c>
      <c r="K242" s="596" t="s">
        <v>4047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6430</v>
      </c>
      <c r="C243" s="424" t="s">
        <v>30</v>
      </c>
      <c r="D243" s="580" t="s">
        <v>6357</v>
      </c>
      <c r="E243" s="592">
        <v>13400</v>
      </c>
      <c r="F243" s="580" t="s">
        <v>4249</v>
      </c>
      <c r="G243" s="580" t="s">
        <v>3158</v>
      </c>
      <c r="H243" s="580" t="s">
        <v>32</v>
      </c>
      <c r="I243" s="580" t="s">
        <v>3158</v>
      </c>
      <c r="J243" s="590">
        <v>43847</v>
      </c>
      <c r="K243" s="596" t="s">
        <v>4053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6431</v>
      </c>
      <c r="C244" s="424" t="s">
        <v>3156</v>
      </c>
      <c r="D244" s="580" t="s">
        <v>1307</v>
      </c>
      <c r="E244" s="592">
        <v>5000</v>
      </c>
      <c r="F244" s="580" t="s">
        <v>3608</v>
      </c>
      <c r="G244" s="590" t="s">
        <v>3158</v>
      </c>
      <c r="H244" s="590" t="s">
        <v>32</v>
      </c>
      <c r="I244" s="590" t="s">
        <v>3165</v>
      </c>
      <c r="J244" s="590">
        <v>43795</v>
      </c>
      <c r="K244" s="593" t="s">
        <v>4064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6379</v>
      </c>
      <c r="C245" s="424" t="s">
        <v>3156</v>
      </c>
      <c r="D245" s="580" t="s">
        <v>6357</v>
      </c>
      <c r="E245" s="592">
        <v>14000</v>
      </c>
      <c r="F245" s="580" t="s">
        <v>3674</v>
      </c>
      <c r="G245" s="590" t="s">
        <v>3158</v>
      </c>
      <c r="H245" s="590" t="s">
        <v>32</v>
      </c>
      <c r="I245" s="590" t="s">
        <v>3159</v>
      </c>
      <c r="J245" s="590">
        <v>43894</v>
      </c>
      <c r="K245" s="593" t="s">
        <v>4064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6363</v>
      </c>
      <c r="C246" s="424" t="s">
        <v>3156</v>
      </c>
      <c r="D246" s="580" t="s">
        <v>6357</v>
      </c>
      <c r="E246" s="592">
        <v>10000</v>
      </c>
      <c r="F246" s="580" t="s">
        <v>3422</v>
      </c>
      <c r="G246" s="590" t="s">
        <v>3158</v>
      </c>
      <c r="H246" s="590" t="s">
        <v>32</v>
      </c>
      <c r="I246" s="590" t="s">
        <v>3159</v>
      </c>
      <c r="J246" s="590">
        <v>43703</v>
      </c>
      <c r="K246" s="593" t="s">
        <v>4447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6384</v>
      </c>
      <c r="C247" s="424" t="s">
        <v>3156</v>
      </c>
      <c r="D247" s="580" t="s">
        <v>6357</v>
      </c>
      <c r="E247" s="592">
        <v>24000</v>
      </c>
      <c r="F247" s="580" t="s">
        <v>3578</v>
      </c>
      <c r="G247" s="590" t="s">
        <v>3158</v>
      </c>
      <c r="H247" s="590" t="s">
        <v>32</v>
      </c>
      <c r="I247" s="590" t="s">
        <v>3159</v>
      </c>
      <c r="J247" s="590">
        <v>43564</v>
      </c>
      <c r="K247" s="593" t="s">
        <v>4068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6432</v>
      </c>
      <c r="C248" s="424" t="s">
        <v>3156</v>
      </c>
      <c r="D248" s="580" t="s">
        <v>1307</v>
      </c>
      <c r="E248" s="604">
        <v>100832.44</v>
      </c>
      <c r="F248" s="580" t="s">
        <v>3247</v>
      </c>
      <c r="G248" s="590" t="s">
        <v>3158</v>
      </c>
      <c r="H248" s="590" t="s">
        <v>32</v>
      </c>
      <c r="I248" s="590" t="s">
        <v>3159</v>
      </c>
      <c r="J248" s="590">
        <v>43725</v>
      </c>
      <c r="K248" s="593" t="s">
        <v>4447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6365</v>
      </c>
      <c r="C249" s="424" t="s">
        <v>3156</v>
      </c>
      <c r="D249" s="580" t="s">
        <v>6357</v>
      </c>
      <c r="E249" s="592">
        <v>50000</v>
      </c>
      <c r="F249" s="580" t="s">
        <v>3459</v>
      </c>
      <c r="G249" s="590" t="s">
        <v>3158</v>
      </c>
      <c r="H249" s="590" t="s">
        <v>32</v>
      </c>
      <c r="I249" s="590" t="s">
        <v>3159</v>
      </c>
      <c r="J249" s="590">
        <v>43605</v>
      </c>
      <c r="K249" s="593" t="s">
        <v>4064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6433</v>
      </c>
      <c r="C250" s="424" t="s">
        <v>3156</v>
      </c>
      <c r="D250" s="580" t="s">
        <v>6357</v>
      </c>
      <c r="E250" s="592">
        <v>30000</v>
      </c>
      <c r="F250" s="580" t="s">
        <v>3760</v>
      </c>
      <c r="G250" s="590" t="s">
        <v>3158</v>
      </c>
      <c r="H250" s="590" t="s">
        <v>32</v>
      </c>
      <c r="I250" s="590" t="s">
        <v>3165</v>
      </c>
      <c r="J250" s="590">
        <v>43822</v>
      </c>
      <c r="K250" s="593" t="s">
        <v>4064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6384</v>
      </c>
      <c r="C251" s="424" t="s">
        <v>3156</v>
      </c>
      <c r="D251" s="580" t="s">
        <v>6357</v>
      </c>
      <c r="E251" s="592">
        <v>13000</v>
      </c>
      <c r="F251" s="580" t="s">
        <v>3578</v>
      </c>
      <c r="G251" s="590" t="s">
        <v>3158</v>
      </c>
      <c r="H251" s="590" t="s">
        <v>32</v>
      </c>
      <c r="I251" s="590" t="s">
        <v>3159</v>
      </c>
      <c r="J251" s="590">
        <v>43564</v>
      </c>
      <c r="K251" s="593" t="s">
        <v>4068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6365</v>
      </c>
      <c r="C252" s="424" t="s">
        <v>3156</v>
      </c>
      <c r="D252" s="580" t="s">
        <v>6357</v>
      </c>
      <c r="E252" s="592">
        <v>5000</v>
      </c>
      <c r="F252" s="580" t="s">
        <v>3459</v>
      </c>
      <c r="G252" s="590" t="s">
        <v>3158</v>
      </c>
      <c r="H252" s="590" t="s">
        <v>32</v>
      </c>
      <c r="I252" s="590" t="s">
        <v>3159</v>
      </c>
      <c r="J252" s="590">
        <v>43605</v>
      </c>
      <c r="K252" s="593" t="s">
        <v>4064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6363</v>
      </c>
      <c r="C253" s="424" t="s">
        <v>3156</v>
      </c>
      <c r="D253" s="580" t="s">
        <v>6357</v>
      </c>
      <c r="E253" s="592">
        <v>3000</v>
      </c>
      <c r="F253" s="580" t="s">
        <v>3422</v>
      </c>
      <c r="G253" s="590" t="s">
        <v>3158</v>
      </c>
      <c r="H253" s="590" t="s">
        <v>32</v>
      </c>
      <c r="I253" s="590" t="s">
        <v>3159</v>
      </c>
      <c r="J253" s="590">
        <v>43703</v>
      </c>
      <c r="K253" s="593" t="s">
        <v>4447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6356</v>
      </c>
      <c r="C254" s="424" t="s">
        <v>3156</v>
      </c>
      <c r="D254" s="580" t="s">
        <v>6357</v>
      </c>
      <c r="E254" s="592">
        <v>37000</v>
      </c>
      <c r="F254" s="580" t="s">
        <v>3697</v>
      </c>
      <c r="G254" s="590" t="s">
        <v>3158</v>
      </c>
      <c r="H254" s="590" t="s">
        <v>32</v>
      </c>
      <c r="I254" s="590" t="s">
        <v>3159</v>
      </c>
      <c r="J254" s="590">
        <v>43675</v>
      </c>
      <c r="K254" s="593" t="s">
        <v>4447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6434</v>
      </c>
      <c r="C255" s="580" t="s">
        <v>30</v>
      </c>
      <c r="D255" s="580" t="s">
        <v>237</v>
      </c>
      <c r="E255" s="592">
        <v>0</v>
      </c>
      <c r="F255" s="580" t="s">
        <v>4747</v>
      </c>
      <c r="G255" s="580" t="s">
        <v>18</v>
      </c>
      <c r="H255" s="580" t="s">
        <v>32</v>
      </c>
      <c r="I255" s="580" t="s">
        <v>4051</v>
      </c>
      <c r="J255" s="590">
        <v>44167</v>
      </c>
      <c r="K255" s="596" t="s">
        <v>4068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6418</v>
      </c>
      <c r="C256" s="424" t="s">
        <v>3156</v>
      </c>
      <c r="D256" s="580" t="s">
        <v>6357</v>
      </c>
      <c r="E256" s="592">
        <v>49992.45</v>
      </c>
      <c r="F256" s="580" t="s">
        <v>3591</v>
      </c>
      <c r="G256" s="590" t="s">
        <v>3158</v>
      </c>
      <c r="H256" s="590" t="s">
        <v>32</v>
      </c>
      <c r="I256" s="590" t="s">
        <v>3159</v>
      </c>
      <c r="J256" s="590">
        <v>43873</v>
      </c>
      <c r="K256" s="593" t="s">
        <v>4053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6359</v>
      </c>
      <c r="C257" s="424" t="s">
        <v>30</v>
      </c>
      <c r="D257" s="580" t="s">
        <v>6357</v>
      </c>
      <c r="E257" s="592">
        <v>80000</v>
      </c>
      <c r="F257" s="580" t="s">
        <v>5307</v>
      </c>
      <c r="G257" s="580" t="s">
        <v>3158</v>
      </c>
      <c r="H257" s="580" t="s">
        <v>32</v>
      </c>
      <c r="I257" s="580" t="s">
        <v>3158</v>
      </c>
      <c r="J257" s="590">
        <v>43749</v>
      </c>
      <c r="K257" s="596" t="s">
        <v>4447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6410</v>
      </c>
      <c r="C258" s="424" t="s">
        <v>30</v>
      </c>
      <c r="D258" s="580" t="s">
        <v>6357</v>
      </c>
      <c r="E258" s="592">
        <v>5000</v>
      </c>
      <c r="F258" s="580" t="s">
        <v>5269</v>
      </c>
      <c r="G258" s="580" t="s">
        <v>3158</v>
      </c>
      <c r="H258" s="580" t="s">
        <v>32</v>
      </c>
      <c r="I258" s="580" t="s">
        <v>3158</v>
      </c>
      <c r="J258" s="590">
        <v>44043</v>
      </c>
      <c r="K258" s="596" t="s">
        <v>4053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6389</v>
      </c>
      <c r="C259" s="424" t="s">
        <v>3156</v>
      </c>
      <c r="D259" s="580" t="s">
        <v>6357</v>
      </c>
      <c r="E259" s="592">
        <v>100000</v>
      </c>
      <c r="F259" s="580" t="s">
        <v>3395</v>
      </c>
      <c r="G259" s="590" t="s">
        <v>3158</v>
      </c>
      <c r="H259" s="590" t="s">
        <v>32</v>
      </c>
      <c r="I259" s="590" t="s">
        <v>3159</v>
      </c>
      <c r="J259" s="590">
        <v>43888</v>
      </c>
      <c r="K259" s="593" t="s">
        <v>4053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3949</v>
      </c>
      <c r="C260" s="424" t="s">
        <v>3860</v>
      </c>
      <c r="D260" s="580" t="s">
        <v>6357</v>
      </c>
      <c r="E260" s="592">
        <v>75000</v>
      </c>
      <c r="F260" s="580" t="s">
        <v>3948</v>
      </c>
      <c r="G260" s="590" t="s">
        <v>18</v>
      </c>
      <c r="H260" s="590" t="s">
        <v>32</v>
      </c>
      <c r="I260" s="590" t="s">
        <v>2729</v>
      </c>
      <c r="J260" s="590">
        <v>43797</v>
      </c>
      <c r="K260" s="593" t="s">
        <v>4064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6435</v>
      </c>
      <c r="C261" s="424" t="s">
        <v>30</v>
      </c>
      <c r="D261" s="580" t="s">
        <v>6357</v>
      </c>
      <c r="E261" s="592">
        <v>40000</v>
      </c>
      <c r="F261" s="580" t="s">
        <v>4400</v>
      </c>
      <c r="G261" s="580" t="s">
        <v>18</v>
      </c>
      <c r="H261" s="580" t="s">
        <v>32</v>
      </c>
      <c r="I261" s="580" t="s">
        <v>4401</v>
      </c>
      <c r="J261" s="590">
        <v>44089</v>
      </c>
      <c r="K261" s="596" t="s">
        <v>4061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237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6413</v>
      </c>
      <c r="C262" s="424" t="s">
        <v>30</v>
      </c>
      <c r="D262" s="580" t="s">
        <v>6357</v>
      </c>
      <c r="E262" s="592">
        <v>60000</v>
      </c>
      <c r="F262" s="580" t="s">
        <v>4734</v>
      </c>
      <c r="G262" s="580" t="s">
        <v>3158</v>
      </c>
      <c r="H262" s="580" t="s">
        <v>32</v>
      </c>
      <c r="I262" s="580" t="s">
        <v>3158</v>
      </c>
      <c r="J262" s="590">
        <v>43901</v>
      </c>
      <c r="K262" s="596" t="s">
        <v>4047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1307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6436</v>
      </c>
      <c r="C263" s="424" t="s">
        <v>3156</v>
      </c>
      <c r="D263" s="580" t="s">
        <v>6357</v>
      </c>
      <c r="E263" s="592">
        <v>0</v>
      </c>
      <c r="F263" s="580" t="s">
        <v>3343</v>
      </c>
      <c r="G263" s="590" t="s">
        <v>3158</v>
      </c>
      <c r="H263" s="590" t="s">
        <v>32</v>
      </c>
      <c r="I263" s="590" t="s">
        <v>3159</v>
      </c>
      <c r="J263" s="590">
        <v>43888</v>
      </c>
      <c r="K263" s="593" t="s">
        <v>4064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6357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6437</v>
      </c>
      <c r="C264" s="424" t="s">
        <v>30</v>
      </c>
      <c r="D264" s="580" t="s">
        <v>6357</v>
      </c>
      <c r="E264" s="592">
        <v>147535.35999999999</v>
      </c>
      <c r="F264" s="580" t="s">
        <v>4116</v>
      </c>
      <c r="G264" s="580" t="s">
        <v>3158</v>
      </c>
      <c r="H264" s="580" t="s">
        <v>32</v>
      </c>
      <c r="I264" s="580" t="s">
        <v>3158</v>
      </c>
      <c r="J264" s="590">
        <v>44180</v>
      </c>
      <c r="K264" s="596" t="s">
        <v>4053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6378</v>
      </c>
      <c r="C265" s="424" t="s">
        <v>3156</v>
      </c>
      <c r="D265" s="580" t="s">
        <v>6357</v>
      </c>
      <c r="E265" s="592">
        <v>10000</v>
      </c>
      <c r="F265" s="580" t="s">
        <v>3736</v>
      </c>
      <c r="G265" s="590" t="s">
        <v>3158</v>
      </c>
      <c r="H265" s="590" t="s">
        <v>32</v>
      </c>
      <c r="I265" s="590" t="s">
        <v>3159</v>
      </c>
      <c r="J265" s="590">
        <v>43717</v>
      </c>
      <c r="K265" s="593" t="s">
        <v>4447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6438</v>
      </c>
      <c r="C266" s="424" t="s">
        <v>3156</v>
      </c>
      <c r="D266" s="580" t="s">
        <v>6357</v>
      </c>
      <c r="E266" s="592">
        <v>7000</v>
      </c>
      <c r="F266" s="580" t="s">
        <v>3660</v>
      </c>
      <c r="G266" s="590" t="s">
        <v>18</v>
      </c>
      <c r="H266" s="590" t="s">
        <v>32</v>
      </c>
      <c r="I266" s="590" t="s">
        <v>3306</v>
      </c>
      <c r="J266" s="590">
        <v>43417</v>
      </c>
      <c r="K266" s="593" t="s">
        <v>5476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6368</v>
      </c>
      <c r="C267" s="580" t="s">
        <v>30</v>
      </c>
      <c r="D267" s="580" t="s">
        <v>237</v>
      </c>
      <c r="E267" s="592">
        <v>0</v>
      </c>
      <c r="F267" s="580" t="s">
        <v>4923</v>
      </c>
      <c r="G267" s="580" t="s">
        <v>3158</v>
      </c>
      <c r="H267" s="580" t="s">
        <v>32</v>
      </c>
      <c r="I267" s="580" t="s">
        <v>3158</v>
      </c>
      <c r="J267" s="590">
        <v>44252</v>
      </c>
      <c r="K267" s="596" t="s">
        <v>4064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6376</v>
      </c>
      <c r="C268" s="424" t="s">
        <v>30</v>
      </c>
      <c r="D268" s="580" t="s">
        <v>6357</v>
      </c>
      <c r="E268" s="592">
        <v>359512.5</v>
      </c>
      <c r="F268" s="580" t="s">
        <v>5370</v>
      </c>
      <c r="G268" s="580" t="s">
        <v>3158</v>
      </c>
      <c r="H268" s="580" t="s">
        <v>32</v>
      </c>
      <c r="I268" s="580" t="s">
        <v>3158</v>
      </c>
      <c r="J268" s="590">
        <v>44225</v>
      </c>
      <c r="K268" s="596" t="s">
        <v>4053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6359</v>
      </c>
      <c r="C269" s="424" t="s">
        <v>30</v>
      </c>
      <c r="D269" s="580" t="s">
        <v>6357</v>
      </c>
      <c r="E269" s="592">
        <v>0</v>
      </c>
      <c r="F269" s="580" t="s">
        <v>5307</v>
      </c>
      <c r="G269" s="580" t="s">
        <v>3158</v>
      </c>
      <c r="H269" s="580" t="s">
        <v>32</v>
      </c>
      <c r="I269" s="580" t="s">
        <v>3158</v>
      </c>
      <c r="J269" s="590">
        <v>43749</v>
      </c>
      <c r="K269" s="596" t="s">
        <v>4447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6410</v>
      </c>
      <c r="C270" s="424" t="s">
        <v>30</v>
      </c>
      <c r="D270" s="580" t="s">
        <v>6357</v>
      </c>
      <c r="E270" s="592">
        <v>30000</v>
      </c>
      <c r="F270" s="580" t="s">
        <v>5269</v>
      </c>
      <c r="G270" s="580" t="s">
        <v>3158</v>
      </c>
      <c r="H270" s="580" t="s">
        <v>32</v>
      </c>
      <c r="I270" s="580" t="s">
        <v>3158</v>
      </c>
      <c r="J270" s="590">
        <v>44043</v>
      </c>
      <c r="K270" s="596" t="s">
        <v>4053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6439</v>
      </c>
      <c r="C271" s="580" t="s">
        <v>30</v>
      </c>
      <c r="D271" s="580" t="s">
        <v>237</v>
      </c>
      <c r="E271" s="592">
        <v>0</v>
      </c>
      <c r="F271" s="580" t="s">
        <v>4397</v>
      </c>
      <c r="G271" s="580" t="s">
        <v>159</v>
      </c>
      <c r="H271" s="580" t="s">
        <v>32</v>
      </c>
      <c r="I271" s="580" t="s">
        <v>273</v>
      </c>
      <c r="J271" s="590">
        <v>44183</v>
      </c>
      <c r="K271" s="596" t="s">
        <v>4053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6440</v>
      </c>
      <c r="C272" s="424" t="s">
        <v>30</v>
      </c>
      <c r="D272" s="580" t="s">
        <v>6357</v>
      </c>
      <c r="E272" s="592">
        <v>600000</v>
      </c>
      <c r="F272" s="580" t="s">
        <v>4910</v>
      </c>
      <c r="G272" s="580" t="s">
        <v>159</v>
      </c>
      <c r="H272" s="580" t="s">
        <v>32</v>
      </c>
      <c r="I272" s="580" t="s">
        <v>1841</v>
      </c>
      <c r="J272" s="590">
        <v>44067</v>
      </c>
      <c r="K272" s="596" t="s">
        <v>4068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6439</v>
      </c>
      <c r="C273" s="424" t="s">
        <v>30</v>
      </c>
      <c r="D273" s="580" t="s">
        <v>6357</v>
      </c>
      <c r="E273" s="592">
        <v>33961.75</v>
      </c>
      <c r="F273" s="580" t="s">
        <v>4397</v>
      </c>
      <c r="G273" s="580" t="s">
        <v>159</v>
      </c>
      <c r="H273" s="580" t="s">
        <v>32</v>
      </c>
      <c r="I273" s="580" t="s">
        <v>273</v>
      </c>
      <c r="J273" s="590">
        <v>44183</v>
      </c>
      <c r="K273" s="596" t="s">
        <v>4053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6371</v>
      </c>
      <c r="C274" s="424" t="s">
        <v>3156</v>
      </c>
      <c r="D274" s="580" t="s">
        <v>6357</v>
      </c>
      <c r="E274" s="592">
        <v>47591.43</v>
      </c>
      <c r="F274" s="580" t="s">
        <v>3467</v>
      </c>
      <c r="G274" s="590" t="s">
        <v>3158</v>
      </c>
      <c r="H274" s="590" t="s">
        <v>32</v>
      </c>
      <c r="I274" s="590" t="s">
        <v>3165</v>
      </c>
      <c r="J274" s="590">
        <v>43559</v>
      </c>
      <c r="K274" s="593" t="s">
        <v>4447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6441</v>
      </c>
      <c r="C275" s="424" t="s">
        <v>3156</v>
      </c>
      <c r="D275" s="580" t="s">
        <v>1307</v>
      </c>
      <c r="E275" s="592">
        <v>5000</v>
      </c>
      <c r="F275" s="580" t="s">
        <v>3305</v>
      </c>
      <c r="G275" s="590" t="s">
        <v>18</v>
      </c>
      <c r="H275" s="590" t="s">
        <v>32</v>
      </c>
      <c r="I275" s="590" t="s">
        <v>3306</v>
      </c>
      <c r="J275" s="590">
        <v>43416</v>
      </c>
      <c r="K275" s="593" t="s">
        <v>4068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3949</v>
      </c>
      <c r="C276" s="424" t="s">
        <v>3860</v>
      </c>
      <c r="D276" s="580" t="s">
        <v>1307</v>
      </c>
      <c r="E276" s="592">
        <v>721960.02</v>
      </c>
      <c r="F276" s="580" t="s">
        <v>3948</v>
      </c>
      <c r="G276" s="590" t="s">
        <v>18</v>
      </c>
      <c r="H276" s="590" t="s">
        <v>32</v>
      </c>
      <c r="I276" s="590" t="s">
        <v>2729</v>
      </c>
      <c r="J276" s="590">
        <v>43797</v>
      </c>
      <c r="K276" s="593" t="s">
        <v>4064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6389</v>
      </c>
      <c r="C277" s="424" t="s">
        <v>3156</v>
      </c>
      <c r="D277" s="580" t="s">
        <v>6357</v>
      </c>
      <c r="E277" s="592">
        <v>50844.88</v>
      </c>
      <c r="F277" s="580" t="s">
        <v>3395</v>
      </c>
      <c r="G277" s="590" t="s">
        <v>3158</v>
      </c>
      <c r="H277" s="590" t="s">
        <v>32</v>
      </c>
      <c r="I277" s="590" t="s">
        <v>3159</v>
      </c>
      <c r="J277" s="590">
        <v>43888</v>
      </c>
      <c r="K277" s="593" t="s">
        <v>4053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6442</v>
      </c>
      <c r="C278" s="424" t="s">
        <v>3156</v>
      </c>
      <c r="D278" s="580" t="s">
        <v>6357</v>
      </c>
      <c r="E278" s="592">
        <v>20000</v>
      </c>
      <c r="F278" s="580" t="s">
        <v>3476</v>
      </c>
      <c r="G278" s="590" t="s">
        <v>18</v>
      </c>
      <c r="H278" s="590" t="s">
        <v>32</v>
      </c>
      <c r="I278" s="590" t="s">
        <v>3306</v>
      </c>
      <c r="J278" s="590">
        <v>43515</v>
      </c>
      <c r="K278" s="593" t="s">
        <v>4068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6389</v>
      </c>
      <c r="C279" s="580" t="s">
        <v>3156</v>
      </c>
      <c r="D279" s="580" t="s">
        <v>237</v>
      </c>
      <c r="E279" s="592">
        <v>111979.59</v>
      </c>
      <c r="F279" s="580" t="s">
        <v>3395</v>
      </c>
      <c r="G279" s="590" t="s">
        <v>3158</v>
      </c>
      <c r="H279" s="590" t="s">
        <v>32</v>
      </c>
      <c r="I279" s="590" t="s">
        <v>3159</v>
      </c>
      <c r="J279" s="590">
        <v>43888</v>
      </c>
      <c r="K279" s="593" t="s">
        <v>4053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6430</v>
      </c>
      <c r="C280" s="424" t="s">
        <v>30</v>
      </c>
      <c r="D280" s="580" t="s">
        <v>1307</v>
      </c>
      <c r="E280" s="592">
        <v>100000</v>
      </c>
      <c r="F280" s="580" t="s">
        <v>4249</v>
      </c>
      <c r="G280" s="580" t="s">
        <v>3158</v>
      </c>
      <c r="H280" s="580" t="s">
        <v>32</v>
      </c>
      <c r="I280" s="580" t="s">
        <v>3158</v>
      </c>
      <c r="J280" s="590">
        <v>43847</v>
      </c>
      <c r="K280" s="596" t="s">
        <v>4053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6410</v>
      </c>
      <c r="C281" s="424" t="s">
        <v>30</v>
      </c>
      <c r="D281" s="580" t="s">
        <v>1307</v>
      </c>
      <c r="E281" s="592">
        <v>900000</v>
      </c>
      <c r="F281" s="580" t="s">
        <v>5269</v>
      </c>
      <c r="G281" s="580" t="s">
        <v>3158</v>
      </c>
      <c r="H281" s="580" t="s">
        <v>32</v>
      </c>
      <c r="I281" s="580" t="s">
        <v>3158</v>
      </c>
      <c r="J281" s="590">
        <v>44043</v>
      </c>
      <c r="K281" s="596" t="s">
        <v>4053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6443</v>
      </c>
      <c r="C282" s="424" t="s">
        <v>30</v>
      </c>
      <c r="D282" s="580" t="s">
        <v>1307</v>
      </c>
      <c r="E282" s="592">
        <v>13000</v>
      </c>
      <c r="F282" s="580" t="s">
        <v>4901</v>
      </c>
      <c r="G282" s="580" t="s">
        <v>3158</v>
      </c>
      <c r="H282" s="580" t="s">
        <v>32</v>
      </c>
      <c r="I282" s="580" t="s">
        <v>3158</v>
      </c>
      <c r="J282" s="590">
        <v>44070</v>
      </c>
      <c r="K282" s="596" t="s">
        <v>4047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6444</v>
      </c>
      <c r="C283" s="580" t="s">
        <v>30</v>
      </c>
      <c r="D283" s="580" t="s">
        <v>237</v>
      </c>
      <c r="E283" s="592">
        <v>0</v>
      </c>
      <c r="F283" s="580" t="s">
        <v>4729</v>
      </c>
      <c r="G283" s="580" t="s">
        <v>159</v>
      </c>
      <c r="H283" s="580" t="s">
        <v>32</v>
      </c>
      <c r="I283" s="580" t="s">
        <v>6445</v>
      </c>
      <c r="J283" s="590">
        <v>44160</v>
      </c>
      <c r="K283" s="596" t="s">
        <v>4047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6446</v>
      </c>
      <c r="C284" s="580" t="s">
        <v>30</v>
      </c>
      <c r="D284" s="580" t="s">
        <v>237</v>
      </c>
      <c r="E284" s="592">
        <v>0</v>
      </c>
      <c r="F284" s="580" t="s">
        <v>5338</v>
      </c>
      <c r="G284" s="580" t="s">
        <v>3158</v>
      </c>
      <c r="H284" s="580" t="s">
        <v>32</v>
      </c>
      <c r="I284" s="580" t="s">
        <v>3158</v>
      </c>
      <c r="J284" s="590">
        <v>44244</v>
      </c>
      <c r="K284" s="596" t="s">
        <v>4053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6371</v>
      </c>
      <c r="C285" s="424" t="s">
        <v>3156</v>
      </c>
      <c r="D285" s="580" t="s">
        <v>6357</v>
      </c>
      <c r="E285" s="592">
        <v>100000</v>
      </c>
      <c r="F285" s="580" t="s">
        <v>3467</v>
      </c>
      <c r="G285" s="590" t="s">
        <v>3158</v>
      </c>
      <c r="H285" s="590" t="s">
        <v>32</v>
      </c>
      <c r="I285" s="590" t="s">
        <v>3165</v>
      </c>
      <c r="J285" s="590">
        <v>43559</v>
      </c>
      <c r="K285" s="593" t="s">
        <v>4447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6376</v>
      </c>
      <c r="C286" s="424" t="s">
        <v>30</v>
      </c>
      <c r="D286" s="580" t="s">
        <v>1307</v>
      </c>
      <c r="E286" s="592">
        <v>12500</v>
      </c>
      <c r="F286" s="580" t="s">
        <v>5370</v>
      </c>
      <c r="G286" s="580" t="s">
        <v>3158</v>
      </c>
      <c r="H286" s="580" t="s">
        <v>32</v>
      </c>
      <c r="I286" s="580" t="s">
        <v>3158</v>
      </c>
      <c r="J286" s="590">
        <v>44225</v>
      </c>
      <c r="K286" s="596" t="s">
        <v>4053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6447</v>
      </c>
      <c r="C287" s="424" t="s">
        <v>30</v>
      </c>
      <c r="D287" s="580" t="s">
        <v>1307</v>
      </c>
      <c r="E287" s="592">
        <v>10000</v>
      </c>
      <c r="F287" s="580" t="s">
        <v>5503</v>
      </c>
      <c r="G287" s="580" t="s">
        <v>3158</v>
      </c>
      <c r="H287" s="580" t="s">
        <v>32</v>
      </c>
      <c r="I287" s="580" t="s">
        <v>3158</v>
      </c>
      <c r="J287" s="590">
        <v>44075</v>
      </c>
      <c r="K287" s="609" t="s">
        <v>4053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6367</v>
      </c>
      <c r="C288" s="424" t="s">
        <v>3156</v>
      </c>
      <c r="D288" s="580" t="s">
        <v>6357</v>
      </c>
      <c r="E288" s="592">
        <v>96557.66</v>
      </c>
      <c r="F288" s="580" t="s">
        <v>3301</v>
      </c>
      <c r="G288" s="590" t="s">
        <v>3158</v>
      </c>
      <c r="H288" s="590" t="s">
        <v>32</v>
      </c>
      <c r="I288" s="590" t="s">
        <v>3159</v>
      </c>
      <c r="J288" s="590">
        <v>43822</v>
      </c>
      <c r="K288" s="590" t="s">
        <v>4064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6448</v>
      </c>
      <c r="C289" s="424" t="s">
        <v>3156</v>
      </c>
      <c r="D289" s="580" t="s">
        <v>6357</v>
      </c>
      <c r="E289" s="592">
        <v>120000</v>
      </c>
      <c r="F289" s="580" t="s">
        <v>3633</v>
      </c>
      <c r="G289" s="590" t="s">
        <v>3158</v>
      </c>
      <c r="H289" s="590" t="s">
        <v>32</v>
      </c>
      <c r="I289" s="590" t="s">
        <v>3165</v>
      </c>
      <c r="J289" s="590">
        <v>43531</v>
      </c>
      <c r="K289" s="593" t="s">
        <v>4447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6449</v>
      </c>
      <c r="C290" s="424" t="s">
        <v>3156</v>
      </c>
      <c r="D290" s="580" t="s">
        <v>6357</v>
      </c>
      <c r="E290" s="592">
        <v>5000</v>
      </c>
      <c r="F290" s="580" t="s">
        <v>6450</v>
      </c>
      <c r="G290" s="590" t="s">
        <v>18</v>
      </c>
      <c r="H290" s="590" t="s">
        <v>19</v>
      </c>
      <c r="I290" s="590" t="s">
        <v>72</v>
      </c>
      <c r="J290" s="590">
        <v>44278</v>
      </c>
      <c r="K290" s="593" t="s">
        <v>4053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6451</v>
      </c>
      <c r="C291" s="424" t="s">
        <v>30</v>
      </c>
      <c r="D291" s="580" t="s">
        <v>6357</v>
      </c>
      <c r="E291" s="592">
        <v>7000</v>
      </c>
      <c r="F291" s="580" t="s">
        <v>5494</v>
      </c>
      <c r="G291" s="580" t="s">
        <v>159</v>
      </c>
      <c r="H291" s="580" t="s">
        <v>32</v>
      </c>
      <c r="I291" s="580" t="s">
        <v>5495</v>
      </c>
      <c r="J291" s="590">
        <v>44105</v>
      </c>
      <c r="K291" s="596" t="s">
        <v>4068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6452</v>
      </c>
      <c r="C292" s="424" t="s">
        <v>3156</v>
      </c>
      <c r="D292" s="580" t="s">
        <v>6357</v>
      </c>
      <c r="E292" s="592">
        <v>153417.37</v>
      </c>
      <c r="F292" s="580" t="s">
        <v>3273</v>
      </c>
      <c r="G292" s="590" t="s">
        <v>18</v>
      </c>
      <c r="H292" s="590" t="s">
        <v>19</v>
      </c>
      <c r="I292" s="590" t="s">
        <v>3206</v>
      </c>
      <c r="J292" s="590">
        <v>44273</v>
      </c>
      <c r="K292" s="593" t="s">
        <v>4053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6365</v>
      </c>
      <c r="C293" s="424" t="s">
        <v>3156</v>
      </c>
      <c r="D293" s="580" t="s">
        <v>6357</v>
      </c>
      <c r="E293" s="592">
        <v>15000</v>
      </c>
      <c r="F293" s="580" t="s">
        <v>3459</v>
      </c>
      <c r="G293" s="590" t="s">
        <v>3158</v>
      </c>
      <c r="H293" s="590" t="s">
        <v>32</v>
      </c>
      <c r="I293" s="590" t="s">
        <v>3159</v>
      </c>
      <c r="J293" s="590">
        <v>43605</v>
      </c>
      <c r="K293" s="593" t="s">
        <v>4064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6363</v>
      </c>
      <c r="C294" s="424" t="s">
        <v>3156</v>
      </c>
      <c r="D294" s="580" t="s">
        <v>6357</v>
      </c>
      <c r="E294" s="592">
        <v>20000</v>
      </c>
      <c r="F294" s="580" t="s">
        <v>3422</v>
      </c>
      <c r="G294" s="590" t="s">
        <v>3158</v>
      </c>
      <c r="H294" s="590" t="s">
        <v>32</v>
      </c>
      <c r="I294" s="590" t="s">
        <v>3159</v>
      </c>
      <c r="J294" s="590">
        <v>43703</v>
      </c>
      <c r="K294" s="593" t="s">
        <v>4447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6453</v>
      </c>
      <c r="C295" s="580" t="s">
        <v>30</v>
      </c>
      <c r="D295" s="580" t="s">
        <v>237</v>
      </c>
      <c r="E295" s="592">
        <v>0</v>
      </c>
      <c r="F295" s="580" t="s">
        <v>4586</v>
      </c>
      <c r="G295" s="580" t="s">
        <v>159</v>
      </c>
      <c r="H295" s="580" t="s">
        <v>32</v>
      </c>
      <c r="I295" s="580" t="s">
        <v>3887</v>
      </c>
      <c r="J295" s="590">
        <v>44126</v>
      </c>
      <c r="K295" s="596" t="s">
        <v>4053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6454</v>
      </c>
      <c r="C296" s="580" t="s">
        <v>3156</v>
      </c>
      <c r="D296" s="580" t="s">
        <v>237</v>
      </c>
      <c r="E296" s="592"/>
      <c r="F296" s="580" t="s">
        <v>3606</v>
      </c>
      <c r="G296" s="590" t="s">
        <v>18</v>
      </c>
      <c r="H296" s="590" t="s">
        <v>19</v>
      </c>
      <c r="I296" s="590" t="s">
        <v>3206</v>
      </c>
      <c r="J296" s="590">
        <v>44280</v>
      </c>
      <c r="K296" s="593" t="s">
        <v>4064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6455</v>
      </c>
      <c r="C297" s="424" t="s">
        <v>3156</v>
      </c>
      <c r="D297" s="580" t="s">
        <v>1307</v>
      </c>
      <c r="E297" s="592">
        <v>200000</v>
      </c>
      <c r="F297" s="580" t="s">
        <v>3690</v>
      </c>
      <c r="G297" s="590" t="s">
        <v>3158</v>
      </c>
      <c r="H297" s="590" t="s">
        <v>32</v>
      </c>
      <c r="I297" s="590" t="s">
        <v>3165</v>
      </c>
      <c r="J297" s="590">
        <v>43861</v>
      </c>
      <c r="K297" s="593" t="s">
        <v>4064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6456</v>
      </c>
      <c r="C298" s="424" t="s">
        <v>30</v>
      </c>
      <c r="D298" s="580" t="s">
        <v>6357</v>
      </c>
      <c r="E298" s="592">
        <v>328583.39</v>
      </c>
      <c r="F298" s="580" t="s">
        <v>5647</v>
      </c>
      <c r="G298" s="580" t="s">
        <v>159</v>
      </c>
      <c r="H298" s="580" t="s">
        <v>32</v>
      </c>
      <c r="I298" s="580" t="s">
        <v>1841</v>
      </c>
      <c r="J298" s="610">
        <v>44134</v>
      </c>
      <c r="K298" s="596" t="s">
        <v>4047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6448</v>
      </c>
      <c r="C299" s="580" t="s">
        <v>3156</v>
      </c>
      <c r="D299" s="580" t="s">
        <v>237</v>
      </c>
      <c r="E299" s="592">
        <v>222801.29</v>
      </c>
      <c r="F299" s="580" t="s">
        <v>3633</v>
      </c>
      <c r="G299" s="590" t="s">
        <v>3158</v>
      </c>
      <c r="H299" s="590" t="s">
        <v>32</v>
      </c>
      <c r="I299" s="590" t="s">
        <v>3165</v>
      </c>
      <c r="J299" s="590">
        <v>43531</v>
      </c>
      <c r="K299" s="593" t="s">
        <v>4447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6457</v>
      </c>
      <c r="C300" s="580" t="s">
        <v>3156</v>
      </c>
      <c r="D300" s="580" t="s">
        <v>237</v>
      </c>
      <c r="E300" s="592"/>
      <c r="F300" s="580" t="s">
        <v>3633</v>
      </c>
      <c r="G300" s="590" t="s">
        <v>3158</v>
      </c>
      <c r="H300" s="590" t="s">
        <v>32</v>
      </c>
      <c r="I300" s="590" t="s">
        <v>3165</v>
      </c>
      <c r="J300" s="590">
        <v>43566</v>
      </c>
      <c r="K300" s="593" t="s">
        <v>4064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6458</v>
      </c>
      <c r="C301" s="424" t="s">
        <v>30</v>
      </c>
      <c r="D301" s="580" t="s">
        <v>6357</v>
      </c>
      <c r="E301" s="592">
        <v>95592.52</v>
      </c>
      <c r="F301" s="580" t="s">
        <v>5346</v>
      </c>
      <c r="G301" s="580" t="s">
        <v>159</v>
      </c>
      <c r="H301" s="580" t="s">
        <v>32</v>
      </c>
      <c r="I301" s="580" t="s">
        <v>6445</v>
      </c>
      <c r="J301" s="610">
        <v>44180</v>
      </c>
      <c r="K301" s="596" t="s">
        <v>4053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6459</v>
      </c>
      <c r="C302" s="580" t="s">
        <v>30</v>
      </c>
      <c r="D302" s="580" t="s">
        <v>237</v>
      </c>
      <c r="E302" s="592">
        <v>0</v>
      </c>
      <c r="F302" s="580" t="s">
        <v>5581</v>
      </c>
      <c r="G302" s="580" t="s">
        <v>159</v>
      </c>
      <c r="H302" s="580" t="s">
        <v>32</v>
      </c>
      <c r="I302" s="580" t="s">
        <v>4112</v>
      </c>
      <c r="J302" s="590">
        <v>44215</v>
      </c>
      <c r="K302" s="596" t="s">
        <v>4047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6371</v>
      </c>
      <c r="C303" s="424" t="s">
        <v>3156</v>
      </c>
      <c r="D303" s="580" t="s">
        <v>6357</v>
      </c>
      <c r="E303" s="592">
        <v>3500</v>
      </c>
      <c r="F303" s="580" t="s">
        <v>3467</v>
      </c>
      <c r="G303" s="590" t="s">
        <v>3158</v>
      </c>
      <c r="H303" s="590" t="s">
        <v>32</v>
      </c>
      <c r="I303" s="590" t="s">
        <v>3165</v>
      </c>
      <c r="J303" s="590">
        <v>43559</v>
      </c>
      <c r="K303" s="593" t="s">
        <v>4447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6459</v>
      </c>
      <c r="C304" s="424" t="s">
        <v>30</v>
      </c>
      <c r="D304" s="580" t="s">
        <v>1307</v>
      </c>
      <c r="E304" s="592">
        <v>6000</v>
      </c>
      <c r="F304" s="580" t="s">
        <v>5581</v>
      </c>
      <c r="G304" s="580" t="s">
        <v>159</v>
      </c>
      <c r="H304" s="580" t="s">
        <v>32</v>
      </c>
      <c r="I304" s="580" t="s">
        <v>4112</v>
      </c>
      <c r="J304" s="590">
        <v>44215</v>
      </c>
      <c r="K304" s="596" t="s">
        <v>4047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6363</v>
      </c>
      <c r="C305" s="424" t="s">
        <v>3156</v>
      </c>
      <c r="D305" s="580" t="s">
        <v>6357</v>
      </c>
      <c r="E305" s="592">
        <v>50000</v>
      </c>
      <c r="F305" s="580" t="s">
        <v>3422</v>
      </c>
      <c r="G305" s="590" t="s">
        <v>3158</v>
      </c>
      <c r="H305" s="590" t="s">
        <v>32</v>
      </c>
      <c r="I305" s="590" t="s">
        <v>3159</v>
      </c>
      <c r="J305" s="590">
        <v>43703</v>
      </c>
      <c r="K305" s="593" t="s">
        <v>4447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6460</v>
      </c>
      <c r="C306" s="424" t="s">
        <v>30</v>
      </c>
      <c r="D306" s="580" t="s">
        <v>6357</v>
      </c>
      <c r="E306" s="592">
        <v>200000</v>
      </c>
      <c r="F306" s="580" t="s">
        <v>5590</v>
      </c>
      <c r="G306" s="580" t="s">
        <v>159</v>
      </c>
      <c r="H306" s="580" t="s">
        <v>32</v>
      </c>
      <c r="I306" s="572" t="s">
        <v>4317</v>
      </c>
      <c r="J306" s="590">
        <v>44203</v>
      </c>
      <c r="K306" s="596" t="s">
        <v>4053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6461</v>
      </c>
      <c r="C307" s="424" t="s">
        <v>30</v>
      </c>
      <c r="D307" s="580" t="s">
        <v>6357</v>
      </c>
      <c r="E307" s="592">
        <v>7000</v>
      </c>
      <c r="F307" s="580" t="s">
        <v>1488</v>
      </c>
      <c r="G307" s="580" t="s">
        <v>18</v>
      </c>
      <c r="H307" s="580" t="s">
        <v>32</v>
      </c>
      <c r="I307" s="580" t="s">
        <v>255</v>
      </c>
      <c r="J307" s="590">
        <v>44218</v>
      </c>
      <c r="K307" s="596" t="s">
        <v>4053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6462</v>
      </c>
      <c r="C308" s="580" t="s">
        <v>30</v>
      </c>
      <c r="D308" s="580" t="s">
        <v>237</v>
      </c>
      <c r="E308" s="592">
        <v>0</v>
      </c>
      <c r="F308" s="580" t="s">
        <v>4303</v>
      </c>
      <c r="G308" s="580" t="s">
        <v>159</v>
      </c>
      <c r="H308" s="580" t="s">
        <v>32</v>
      </c>
      <c r="I308" s="580" t="s">
        <v>3887</v>
      </c>
      <c r="J308" s="590">
        <v>44165</v>
      </c>
      <c r="K308" s="596" t="s">
        <v>4053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6463</v>
      </c>
      <c r="C309" s="424" t="s">
        <v>30</v>
      </c>
      <c r="D309" s="580" t="s">
        <v>1307</v>
      </c>
      <c r="E309" s="592">
        <v>299695.62</v>
      </c>
      <c r="F309" s="580" t="s">
        <v>4615</v>
      </c>
      <c r="G309" s="580" t="s">
        <v>159</v>
      </c>
      <c r="H309" s="580" t="s">
        <v>32</v>
      </c>
      <c r="I309" s="580" t="s">
        <v>1841</v>
      </c>
      <c r="J309" s="590">
        <v>44195</v>
      </c>
      <c r="K309" s="596" t="s">
        <v>4064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6359</v>
      </c>
      <c r="C310" s="424" t="s">
        <v>30</v>
      </c>
      <c r="D310" s="580" t="s">
        <v>1307</v>
      </c>
      <c r="E310" s="592">
        <v>203869.45</v>
      </c>
      <c r="F310" s="580" t="s">
        <v>5307</v>
      </c>
      <c r="G310" s="580" t="s">
        <v>3158</v>
      </c>
      <c r="H310" s="580" t="s">
        <v>32</v>
      </c>
      <c r="I310" s="580" t="s">
        <v>3158</v>
      </c>
      <c r="J310" s="590">
        <v>43749</v>
      </c>
      <c r="K310" s="596" t="s">
        <v>4447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6363</v>
      </c>
      <c r="C311" s="424" t="s">
        <v>3156</v>
      </c>
      <c r="D311" s="580" t="s">
        <v>6357</v>
      </c>
      <c r="E311" s="592">
        <v>1000</v>
      </c>
      <c r="F311" s="580" t="s">
        <v>3422</v>
      </c>
      <c r="G311" s="590" t="s">
        <v>3158</v>
      </c>
      <c r="H311" s="590" t="s">
        <v>32</v>
      </c>
      <c r="I311" s="590" t="s">
        <v>3159</v>
      </c>
      <c r="J311" s="590">
        <v>43703</v>
      </c>
      <c r="K311" s="593" t="s">
        <v>4447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6378</v>
      </c>
      <c r="C312" s="424" t="s">
        <v>3156</v>
      </c>
      <c r="D312" s="580" t="s">
        <v>6357</v>
      </c>
      <c r="E312" s="592">
        <v>10000</v>
      </c>
      <c r="F312" s="580" t="s">
        <v>3736</v>
      </c>
      <c r="G312" s="590" t="s">
        <v>3158</v>
      </c>
      <c r="H312" s="590" t="s">
        <v>32</v>
      </c>
      <c r="I312" s="590" t="s">
        <v>3159</v>
      </c>
      <c r="J312" s="590">
        <v>43717</v>
      </c>
      <c r="K312" s="593" t="s">
        <v>4447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6359</v>
      </c>
      <c r="C313" s="580" t="s">
        <v>30</v>
      </c>
      <c r="D313" s="580" t="s">
        <v>237</v>
      </c>
      <c r="E313" s="592">
        <v>0</v>
      </c>
      <c r="F313" s="580" t="s">
        <v>5307</v>
      </c>
      <c r="G313" s="580" t="s">
        <v>3158</v>
      </c>
      <c r="H313" s="580" t="s">
        <v>32</v>
      </c>
      <c r="I313" s="580" t="s">
        <v>3158</v>
      </c>
      <c r="J313" s="590">
        <v>43749</v>
      </c>
      <c r="K313" s="596" t="s">
        <v>4447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6376</v>
      </c>
      <c r="C314" s="580" t="s">
        <v>30</v>
      </c>
      <c r="D314" s="580" t="s">
        <v>237</v>
      </c>
      <c r="E314" s="592">
        <v>0</v>
      </c>
      <c r="F314" s="580" t="s">
        <v>5370</v>
      </c>
      <c r="G314" s="580" t="s">
        <v>3158</v>
      </c>
      <c r="H314" s="580" t="s">
        <v>32</v>
      </c>
      <c r="I314" s="580" t="s">
        <v>3158</v>
      </c>
      <c r="J314" s="590">
        <v>44225</v>
      </c>
      <c r="K314" s="596" t="s">
        <v>4053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6433</v>
      </c>
      <c r="C315" s="424" t="s">
        <v>3156</v>
      </c>
      <c r="D315" s="580" t="s">
        <v>6357</v>
      </c>
      <c r="E315" s="592">
        <v>29853.439999999999</v>
      </c>
      <c r="F315" s="580" t="s">
        <v>3760</v>
      </c>
      <c r="G315" s="590" t="s">
        <v>3158</v>
      </c>
      <c r="H315" s="590" t="s">
        <v>32</v>
      </c>
      <c r="I315" s="590" t="s">
        <v>3165</v>
      </c>
      <c r="J315" s="590">
        <v>43822</v>
      </c>
      <c r="K315" s="593" t="s">
        <v>4064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6464</v>
      </c>
      <c r="C316" s="424" t="s">
        <v>3156</v>
      </c>
      <c r="D316" s="580" t="s">
        <v>6357</v>
      </c>
      <c r="E316" s="592">
        <v>3500</v>
      </c>
      <c r="F316" s="580" t="s">
        <v>3779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4053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6371</v>
      </c>
      <c r="C317" s="424" t="s">
        <v>3156</v>
      </c>
      <c r="D317" s="580" t="s">
        <v>6357</v>
      </c>
      <c r="E317" s="592">
        <v>193917.59</v>
      </c>
      <c r="F317" s="580" t="s">
        <v>3467</v>
      </c>
      <c r="G317" s="590" t="s">
        <v>3158</v>
      </c>
      <c r="H317" s="590" t="s">
        <v>32</v>
      </c>
      <c r="I317" s="590" t="s">
        <v>3165</v>
      </c>
      <c r="J317" s="590">
        <v>43559</v>
      </c>
      <c r="K317" s="593" t="s">
        <v>4447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6465</v>
      </c>
      <c r="C318" s="424" t="s">
        <v>3156</v>
      </c>
      <c r="D318" s="580" t="s">
        <v>6357</v>
      </c>
      <c r="E318" s="592">
        <v>10000</v>
      </c>
      <c r="F318" s="580" t="s">
        <v>3164</v>
      </c>
      <c r="G318" s="590" t="s">
        <v>3158</v>
      </c>
      <c r="H318" s="590" t="s">
        <v>32</v>
      </c>
      <c r="I318" s="590" t="s">
        <v>3165</v>
      </c>
      <c r="J318" s="590">
        <v>43874</v>
      </c>
      <c r="K318" s="593" t="s">
        <v>4053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6466</v>
      </c>
      <c r="C319" s="580" t="s">
        <v>3156</v>
      </c>
      <c r="D319" s="580" t="s">
        <v>237</v>
      </c>
      <c r="E319" s="592">
        <v>72.06</v>
      </c>
      <c r="F319" s="580" t="s">
        <v>3216</v>
      </c>
      <c r="G319" s="590" t="s">
        <v>3158</v>
      </c>
      <c r="H319" s="590" t="s">
        <v>32</v>
      </c>
      <c r="I319" s="590" t="s">
        <v>3165</v>
      </c>
      <c r="J319" s="590">
        <v>43685</v>
      </c>
      <c r="K319" s="593" t="s">
        <v>4447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6467</v>
      </c>
      <c r="C320" s="580" t="s">
        <v>3156</v>
      </c>
      <c r="D320" s="580" t="s">
        <v>237</v>
      </c>
      <c r="E320" s="592">
        <v>295.22000000000003</v>
      </c>
      <c r="F320" s="580" t="s">
        <v>3226</v>
      </c>
      <c r="G320" s="590" t="s">
        <v>18</v>
      </c>
      <c r="H320" s="590" t="s">
        <v>32</v>
      </c>
      <c r="I320" s="590" t="s">
        <v>295</v>
      </c>
      <c r="J320" s="590">
        <v>43382</v>
      </c>
      <c r="K320" s="593" t="s">
        <v>4068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6468</v>
      </c>
      <c r="C321" s="580" t="s">
        <v>3156</v>
      </c>
      <c r="D321" s="580" t="s">
        <v>237</v>
      </c>
      <c r="E321" s="592">
        <v>47.86</v>
      </c>
      <c r="F321" s="580" t="s">
        <v>3257</v>
      </c>
      <c r="G321" s="590" t="s">
        <v>3158</v>
      </c>
      <c r="H321" s="590" t="s">
        <v>32</v>
      </c>
      <c r="I321" s="590" t="s">
        <v>3159</v>
      </c>
      <c r="J321" s="590">
        <v>43665</v>
      </c>
      <c r="K321" s="593" t="s">
        <v>4447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6442</v>
      </c>
      <c r="C322" s="580" t="s">
        <v>3156</v>
      </c>
      <c r="D322" s="580" t="s">
        <v>237</v>
      </c>
      <c r="E322" s="592"/>
      <c r="F322" s="580" t="s">
        <v>3476</v>
      </c>
      <c r="G322" s="590" t="s">
        <v>18</v>
      </c>
      <c r="H322" s="590" t="s">
        <v>32</v>
      </c>
      <c r="I322" s="590" t="s">
        <v>3306</v>
      </c>
      <c r="J322" s="590">
        <v>43515</v>
      </c>
      <c r="K322" s="593" t="s">
        <v>4068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6370</v>
      </c>
      <c r="C323" s="580" t="s">
        <v>3156</v>
      </c>
      <c r="D323" s="580" t="s">
        <v>237</v>
      </c>
      <c r="E323" s="592">
        <v>4170.42</v>
      </c>
      <c r="F323" s="580" t="s">
        <v>3483</v>
      </c>
      <c r="G323" s="590" t="s">
        <v>3158</v>
      </c>
      <c r="H323" s="590" t="s">
        <v>32</v>
      </c>
      <c r="I323" s="590" t="s">
        <v>3165</v>
      </c>
      <c r="J323" s="590">
        <v>43664</v>
      </c>
      <c r="K323" s="593" t="s">
        <v>4447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6469</v>
      </c>
      <c r="C324" s="580" t="s">
        <v>3156</v>
      </c>
      <c r="D324" s="580" t="s">
        <v>237</v>
      </c>
      <c r="E324" s="592">
        <v>6.32</v>
      </c>
      <c r="F324" s="580" t="s">
        <v>3299</v>
      </c>
      <c r="G324" s="590" t="s">
        <v>3158</v>
      </c>
      <c r="H324" s="590" t="s">
        <v>32</v>
      </c>
      <c r="I324" s="590" t="s">
        <v>3159</v>
      </c>
      <c r="J324" s="590" t="s">
        <v>3891</v>
      </c>
      <c r="K324" s="593" t="s">
        <v>4053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6356</v>
      </c>
      <c r="C325" s="580" t="s">
        <v>3156</v>
      </c>
      <c r="D325" s="580" t="s">
        <v>237</v>
      </c>
      <c r="E325" s="592">
        <v>242.83</v>
      </c>
      <c r="F325" s="580" t="s">
        <v>3697</v>
      </c>
      <c r="G325" s="590" t="s">
        <v>3158</v>
      </c>
      <c r="H325" s="590" t="s">
        <v>32</v>
      </c>
      <c r="I325" s="590" t="s">
        <v>3159</v>
      </c>
      <c r="J325" s="590">
        <v>43675</v>
      </c>
      <c r="K325" s="593" t="s">
        <v>4447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6416</v>
      </c>
      <c r="C326" s="424" t="s">
        <v>3156</v>
      </c>
      <c r="D326" s="580" t="s">
        <v>1307</v>
      </c>
      <c r="E326" s="592">
        <v>57000</v>
      </c>
      <c r="F326" s="580" t="s">
        <v>3602</v>
      </c>
      <c r="G326" s="590" t="s">
        <v>3158</v>
      </c>
      <c r="H326" s="590" t="s">
        <v>32</v>
      </c>
      <c r="I326" s="590" t="s">
        <v>3165</v>
      </c>
      <c r="J326" s="590">
        <v>43622</v>
      </c>
      <c r="K326" s="593" t="s">
        <v>4064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6465</v>
      </c>
      <c r="C327" s="580" t="s">
        <v>3156</v>
      </c>
      <c r="D327" s="580" t="s">
        <v>237</v>
      </c>
      <c r="E327" s="592">
        <v>299695.62</v>
      </c>
      <c r="F327" s="580" t="s">
        <v>3164</v>
      </c>
      <c r="G327" s="590" t="s">
        <v>3158</v>
      </c>
      <c r="H327" s="590" t="s">
        <v>32</v>
      </c>
      <c r="I327" s="590" t="s">
        <v>3165</v>
      </c>
      <c r="J327" s="590">
        <v>43874</v>
      </c>
      <c r="K327" s="593" t="s">
        <v>4053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6470</v>
      </c>
      <c r="C328" s="580" t="s">
        <v>3156</v>
      </c>
      <c r="D328" s="580" t="s">
        <v>237</v>
      </c>
      <c r="E328" s="592">
        <v>29853.439999999999</v>
      </c>
      <c r="F328" s="580" t="s">
        <v>3231</v>
      </c>
      <c r="G328" s="590" t="s">
        <v>3158</v>
      </c>
      <c r="H328" s="590" t="s">
        <v>32</v>
      </c>
      <c r="I328" s="590" t="s">
        <v>3159</v>
      </c>
      <c r="J328" s="590">
        <v>43620</v>
      </c>
      <c r="K328" s="593" t="s">
        <v>4064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6471</v>
      </c>
      <c r="C329" s="424" t="s">
        <v>3156</v>
      </c>
      <c r="D329" s="580" t="s">
        <v>6357</v>
      </c>
      <c r="E329" s="592">
        <v>11000</v>
      </c>
      <c r="F329" s="580" t="s">
        <v>3372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4053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6363</v>
      </c>
      <c r="C330" s="424" t="s">
        <v>3156</v>
      </c>
      <c r="D330" s="580" t="s">
        <v>6357</v>
      </c>
      <c r="E330" s="592">
        <v>12000</v>
      </c>
      <c r="F330" s="580" t="s">
        <v>3422</v>
      </c>
      <c r="G330" s="590" t="s">
        <v>3158</v>
      </c>
      <c r="H330" s="590" t="s">
        <v>32</v>
      </c>
      <c r="I330" s="590" t="s">
        <v>3159</v>
      </c>
      <c r="J330" s="590">
        <v>43703</v>
      </c>
      <c r="K330" s="593" t="s">
        <v>4447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6470</v>
      </c>
      <c r="C331" s="424" t="s">
        <v>3156</v>
      </c>
      <c r="D331" s="580" t="s">
        <v>1307</v>
      </c>
      <c r="E331" s="592">
        <v>162050.69</v>
      </c>
      <c r="F331" s="580" t="s">
        <v>3231</v>
      </c>
      <c r="G331" s="590" t="s">
        <v>3158</v>
      </c>
      <c r="H331" s="590" t="s">
        <v>32</v>
      </c>
      <c r="I331" s="590" t="s">
        <v>3159</v>
      </c>
      <c r="J331" s="590">
        <v>43620</v>
      </c>
      <c r="K331" s="593" t="s">
        <v>4064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6413</v>
      </c>
      <c r="C332" s="424" t="s">
        <v>30</v>
      </c>
      <c r="D332" s="580" t="s">
        <v>6357</v>
      </c>
      <c r="E332" s="592">
        <v>5000</v>
      </c>
      <c r="F332" s="580" t="s">
        <v>4734</v>
      </c>
      <c r="G332" s="580" t="s">
        <v>3158</v>
      </c>
      <c r="H332" s="580" t="s">
        <v>32</v>
      </c>
      <c r="I332" s="580" t="s">
        <v>3158</v>
      </c>
      <c r="J332" s="590">
        <v>43901</v>
      </c>
      <c r="K332" s="596" t="s">
        <v>4047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6472</v>
      </c>
      <c r="C333" s="580" t="s">
        <v>30</v>
      </c>
      <c r="D333" s="580" t="s">
        <v>237</v>
      </c>
      <c r="E333" s="592">
        <v>0</v>
      </c>
      <c r="F333" s="580" t="s">
        <v>5264</v>
      </c>
      <c r="G333" s="580" t="s">
        <v>159</v>
      </c>
      <c r="H333" s="580" t="s">
        <v>32</v>
      </c>
      <c r="I333" s="580" t="s">
        <v>175</v>
      </c>
      <c r="J333" s="590">
        <v>44183</v>
      </c>
      <c r="K333" s="596" t="s">
        <v>4047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6472</v>
      </c>
      <c r="C334" s="424" t="s">
        <v>30</v>
      </c>
      <c r="D334" s="580" t="s">
        <v>1307</v>
      </c>
      <c r="E334" s="592">
        <v>103154.55</v>
      </c>
      <c r="F334" s="580" t="s">
        <v>5264</v>
      </c>
      <c r="G334" s="580" t="s">
        <v>159</v>
      </c>
      <c r="H334" s="580" t="s">
        <v>32</v>
      </c>
      <c r="I334" s="580" t="s">
        <v>175</v>
      </c>
      <c r="J334" s="590">
        <v>44183</v>
      </c>
      <c r="K334" s="596" t="s">
        <v>4047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6471</v>
      </c>
      <c r="C335" s="424" t="s">
        <v>3156</v>
      </c>
      <c r="D335" s="580" t="s">
        <v>6357</v>
      </c>
      <c r="E335" s="592">
        <v>100000</v>
      </c>
      <c r="F335" s="580" t="s">
        <v>3372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4053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6363</v>
      </c>
      <c r="C336" s="424" t="s">
        <v>3156</v>
      </c>
      <c r="D336" s="580" t="s">
        <v>6357</v>
      </c>
      <c r="E336" s="592">
        <v>9000</v>
      </c>
      <c r="F336" s="580" t="s">
        <v>3422</v>
      </c>
      <c r="G336" s="590" t="s">
        <v>3158</v>
      </c>
      <c r="H336" s="590" t="s">
        <v>32</v>
      </c>
      <c r="I336" s="590" t="s">
        <v>3159</v>
      </c>
      <c r="J336" s="590">
        <v>43703</v>
      </c>
      <c r="K336" s="593" t="s">
        <v>4447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6458</v>
      </c>
      <c r="C337" s="424" t="s">
        <v>30</v>
      </c>
      <c r="D337" s="580" t="s">
        <v>6357</v>
      </c>
      <c r="E337" s="592">
        <v>5000</v>
      </c>
      <c r="F337" s="580" t="s">
        <v>5346</v>
      </c>
      <c r="G337" s="580" t="s">
        <v>159</v>
      </c>
      <c r="H337" s="580" t="s">
        <v>32</v>
      </c>
      <c r="I337" s="580" t="s">
        <v>4730</v>
      </c>
      <c r="J337" s="590">
        <v>44180</v>
      </c>
      <c r="K337" s="596" t="s">
        <v>4053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6473</v>
      </c>
      <c r="C338" s="580" t="s">
        <v>30</v>
      </c>
      <c r="D338" s="580" t="s">
        <v>237</v>
      </c>
      <c r="E338" s="592">
        <v>0</v>
      </c>
      <c r="F338" s="580" t="s">
        <v>5010</v>
      </c>
      <c r="G338" s="580" t="s">
        <v>159</v>
      </c>
      <c r="H338" s="580" t="s">
        <v>2248</v>
      </c>
      <c r="I338" s="580" t="s">
        <v>6268</v>
      </c>
      <c r="J338" s="590">
        <v>44246</v>
      </c>
      <c r="K338" s="596" t="s">
        <v>4047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6365</v>
      </c>
      <c r="C339" s="424" t="s">
        <v>3156</v>
      </c>
      <c r="D339" s="580" t="s">
        <v>6357</v>
      </c>
      <c r="E339" s="592">
        <v>150895.04999999999</v>
      </c>
      <c r="F339" s="580" t="s">
        <v>3459</v>
      </c>
      <c r="G339" s="590" t="s">
        <v>3158</v>
      </c>
      <c r="H339" s="590" t="s">
        <v>32</v>
      </c>
      <c r="I339" s="590" t="s">
        <v>3159</v>
      </c>
      <c r="J339" s="590">
        <v>43605</v>
      </c>
      <c r="K339" s="593" t="s">
        <v>4064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6473</v>
      </c>
      <c r="C340" s="424" t="s">
        <v>30</v>
      </c>
      <c r="D340" s="580" t="s">
        <v>1307</v>
      </c>
      <c r="E340" s="592">
        <v>263682.77</v>
      </c>
      <c r="F340" s="580" t="s">
        <v>5010</v>
      </c>
      <c r="G340" s="580" t="s">
        <v>159</v>
      </c>
      <c r="H340" s="580" t="s">
        <v>2248</v>
      </c>
      <c r="I340" s="580" t="s">
        <v>6268</v>
      </c>
      <c r="J340" s="590">
        <v>44246</v>
      </c>
      <c r="K340" s="596" t="s">
        <v>4047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6371</v>
      </c>
      <c r="C341" s="424" t="s">
        <v>3156</v>
      </c>
      <c r="D341" s="580" t="s">
        <v>6357</v>
      </c>
      <c r="E341" s="592">
        <v>54000</v>
      </c>
      <c r="F341" s="580" t="s">
        <v>3467</v>
      </c>
      <c r="G341" s="590" t="s">
        <v>3158</v>
      </c>
      <c r="H341" s="590" t="s">
        <v>32</v>
      </c>
      <c r="I341" s="590" t="s">
        <v>3165</v>
      </c>
      <c r="J341" s="590">
        <v>43559</v>
      </c>
      <c r="K341" s="593" t="s">
        <v>4447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6474</v>
      </c>
      <c r="C342" s="424" t="s">
        <v>30</v>
      </c>
      <c r="D342" s="580" t="s">
        <v>1307</v>
      </c>
      <c r="E342" s="592">
        <v>10000</v>
      </c>
      <c r="F342" s="580" t="s">
        <v>4281</v>
      </c>
      <c r="G342" s="580" t="s">
        <v>159</v>
      </c>
      <c r="H342" s="580" t="s">
        <v>32</v>
      </c>
      <c r="I342" s="580" t="s">
        <v>3887</v>
      </c>
      <c r="J342" s="590">
        <v>44228</v>
      </c>
      <c r="K342" s="596" t="s">
        <v>4047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6475</v>
      </c>
      <c r="C343" s="424" t="s">
        <v>3156</v>
      </c>
      <c r="D343" s="580" t="s">
        <v>6357</v>
      </c>
      <c r="E343" s="592">
        <v>18500</v>
      </c>
      <c r="F343" s="580" t="s">
        <v>3676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4053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6449</v>
      </c>
      <c r="C344" s="580" t="s">
        <v>3156</v>
      </c>
      <c r="D344" s="580" t="s">
        <v>237</v>
      </c>
      <c r="E344" s="592">
        <v>19321.39</v>
      </c>
      <c r="F344" s="580" t="s">
        <v>6450</v>
      </c>
      <c r="G344" s="590" t="s">
        <v>18</v>
      </c>
      <c r="H344" s="590" t="s">
        <v>19</v>
      </c>
      <c r="I344" s="590" t="s">
        <v>72</v>
      </c>
      <c r="J344" s="590">
        <v>44278</v>
      </c>
      <c r="K344" s="593" t="s">
        <v>4053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6363</v>
      </c>
      <c r="C345" s="424" t="s">
        <v>3156</v>
      </c>
      <c r="D345" s="580" t="s">
        <v>6357</v>
      </c>
      <c r="E345" s="592">
        <v>103664.69</v>
      </c>
      <c r="F345" s="580" t="s">
        <v>3422</v>
      </c>
      <c r="G345" s="590" t="s">
        <v>3158</v>
      </c>
      <c r="H345" s="590" t="s">
        <v>32</v>
      </c>
      <c r="I345" s="590" t="s">
        <v>3159</v>
      </c>
      <c r="J345" s="590">
        <v>43703</v>
      </c>
      <c r="K345" s="593" t="s">
        <v>4447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6418</v>
      </c>
      <c r="C346" s="424" t="s">
        <v>3156</v>
      </c>
      <c r="D346" s="580" t="s">
        <v>6357</v>
      </c>
      <c r="E346" s="592">
        <v>11000</v>
      </c>
      <c r="F346" s="580" t="s">
        <v>3591</v>
      </c>
      <c r="G346" s="590" t="s">
        <v>3158</v>
      </c>
      <c r="H346" s="590" t="s">
        <v>32</v>
      </c>
      <c r="I346" s="590" t="s">
        <v>3159</v>
      </c>
      <c r="J346" s="590">
        <v>43873</v>
      </c>
      <c r="K346" s="593" t="s">
        <v>4053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6476</v>
      </c>
      <c r="C347" s="580" t="s">
        <v>3156</v>
      </c>
      <c r="D347" s="580" t="s">
        <v>237</v>
      </c>
      <c r="E347" s="592">
        <v>797.3</v>
      </c>
      <c r="F347" s="580" t="s">
        <v>3627</v>
      </c>
      <c r="G347" s="590" t="s">
        <v>3158</v>
      </c>
      <c r="H347" s="590" t="s">
        <v>32</v>
      </c>
      <c r="I347" s="590" t="s">
        <v>3159</v>
      </c>
      <c r="J347" s="590">
        <v>43710</v>
      </c>
      <c r="K347" s="593" t="s">
        <v>4447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6394</v>
      </c>
      <c r="C348" s="424" t="s">
        <v>3156</v>
      </c>
      <c r="D348" s="580" t="s">
        <v>1307</v>
      </c>
      <c r="E348" s="604">
        <v>151479.54999999999</v>
      </c>
      <c r="F348" s="580" t="s">
        <v>3520</v>
      </c>
      <c r="G348" s="590" t="s">
        <v>3158</v>
      </c>
      <c r="H348" s="590" t="s">
        <v>32</v>
      </c>
      <c r="I348" s="590" t="s">
        <v>3159</v>
      </c>
      <c r="J348" s="590">
        <v>43732</v>
      </c>
      <c r="K348" s="593" t="s">
        <v>4447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6477</v>
      </c>
      <c r="C349" s="424" t="s">
        <v>3156</v>
      </c>
      <c r="D349" s="580" t="s">
        <v>1307</v>
      </c>
      <c r="E349" s="592">
        <v>405479.42</v>
      </c>
      <c r="F349" s="580" t="s">
        <v>3181</v>
      </c>
      <c r="G349" s="590" t="s">
        <v>3158</v>
      </c>
      <c r="H349" s="590" t="s">
        <v>32</v>
      </c>
      <c r="I349" s="590" t="s">
        <v>3159</v>
      </c>
      <c r="J349" s="590">
        <v>43684</v>
      </c>
      <c r="K349" s="593" t="s">
        <v>4447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6478</v>
      </c>
      <c r="C350" s="424" t="s">
        <v>3156</v>
      </c>
      <c r="D350" s="580" t="s">
        <v>6357</v>
      </c>
      <c r="E350" s="592">
        <v>70000</v>
      </c>
      <c r="F350" s="580" t="s">
        <v>3482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4047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6418</v>
      </c>
      <c r="C351" s="424" t="s">
        <v>3156</v>
      </c>
      <c r="D351" s="580" t="s">
        <v>6357</v>
      </c>
      <c r="E351" s="592">
        <v>15000</v>
      </c>
      <c r="F351" s="580" t="s">
        <v>3591</v>
      </c>
      <c r="G351" s="590" t="s">
        <v>3158</v>
      </c>
      <c r="H351" s="590" t="s">
        <v>32</v>
      </c>
      <c r="I351" s="590" t="s">
        <v>3159</v>
      </c>
      <c r="J351" s="590">
        <v>43873</v>
      </c>
      <c r="K351" s="593" t="s">
        <v>4053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6407</v>
      </c>
      <c r="C352" s="580" t="s">
        <v>3156</v>
      </c>
      <c r="D352" s="580" t="s">
        <v>237</v>
      </c>
      <c r="E352" s="592">
        <v>13320.06</v>
      </c>
      <c r="F352" s="580" t="s">
        <v>3723</v>
      </c>
      <c r="G352" s="590" t="s">
        <v>3158</v>
      </c>
      <c r="H352" s="590" t="s">
        <v>32</v>
      </c>
      <c r="I352" s="590" t="s">
        <v>3159</v>
      </c>
      <c r="J352" s="590">
        <v>44041</v>
      </c>
      <c r="K352" s="593" t="s">
        <v>4053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6363</v>
      </c>
      <c r="C353" s="424" t="s">
        <v>3156</v>
      </c>
      <c r="D353" s="580" t="s">
        <v>6357</v>
      </c>
      <c r="E353" s="592">
        <v>15000</v>
      </c>
      <c r="F353" s="580" t="s">
        <v>3422</v>
      </c>
      <c r="G353" s="590" t="s">
        <v>3158</v>
      </c>
      <c r="H353" s="590" t="s">
        <v>32</v>
      </c>
      <c r="I353" s="590" t="s">
        <v>3159</v>
      </c>
      <c r="J353" s="590">
        <v>43703</v>
      </c>
      <c r="K353" s="593" t="s">
        <v>4447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6479</v>
      </c>
      <c r="C354" s="424" t="s">
        <v>3156</v>
      </c>
      <c r="D354" s="580" t="s">
        <v>1307</v>
      </c>
      <c r="E354" s="592">
        <v>107481.43</v>
      </c>
      <c r="F354" s="580" t="s">
        <v>3312</v>
      </c>
      <c r="G354" s="590" t="s">
        <v>3158</v>
      </c>
      <c r="H354" s="590" t="s">
        <v>32</v>
      </c>
      <c r="I354" s="590" t="s">
        <v>3158</v>
      </c>
      <c r="J354" s="590">
        <v>44118</v>
      </c>
      <c r="K354" s="593" t="s">
        <v>4053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6480</v>
      </c>
      <c r="C355" s="424" t="s">
        <v>3156</v>
      </c>
      <c r="D355" s="580" t="s">
        <v>1307</v>
      </c>
      <c r="E355" s="592">
        <v>89000</v>
      </c>
      <c r="F355" s="580" t="s">
        <v>3310</v>
      </c>
      <c r="G355" s="590" t="s">
        <v>3158</v>
      </c>
      <c r="H355" s="590" t="s">
        <v>32</v>
      </c>
      <c r="I355" s="590" t="s">
        <v>3158</v>
      </c>
      <c r="J355" s="590">
        <v>44124</v>
      </c>
      <c r="K355" s="593" t="s">
        <v>4053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6481</v>
      </c>
      <c r="C356" s="424" t="s">
        <v>3156</v>
      </c>
      <c r="D356" s="580" t="s">
        <v>6357</v>
      </c>
      <c r="E356" s="592">
        <v>140003.78</v>
      </c>
      <c r="F356" s="580" t="s">
        <v>2507</v>
      </c>
      <c r="G356" s="590" t="s">
        <v>18</v>
      </c>
      <c r="H356" s="590" t="s">
        <v>19</v>
      </c>
      <c r="I356" s="590" t="s">
        <v>72</v>
      </c>
      <c r="J356" s="590">
        <v>44280</v>
      </c>
      <c r="K356" s="593" t="s">
        <v>4053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6482</v>
      </c>
      <c r="C357" s="424" t="s">
        <v>30</v>
      </c>
      <c r="D357" s="580" t="s">
        <v>6357</v>
      </c>
      <c r="E357" s="592">
        <v>200000</v>
      </c>
      <c r="F357" s="580" t="s">
        <v>4053</v>
      </c>
      <c r="G357" s="580" t="s">
        <v>159</v>
      </c>
      <c r="H357" s="580" t="s">
        <v>32</v>
      </c>
      <c r="I357" s="580" t="s">
        <v>3887</v>
      </c>
      <c r="J357" s="590">
        <v>44160</v>
      </c>
      <c r="K357" s="596" t="s">
        <v>4053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6483</v>
      </c>
      <c r="C358" s="580" t="s">
        <v>30</v>
      </c>
      <c r="D358" s="580" t="s">
        <v>237</v>
      </c>
      <c r="E358" s="592">
        <v>0</v>
      </c>
      <c r="F358" s="580" t="s">
        <v>4847</v>
      </c>
      <c r="G358" s="580" t="s">
        <v>18</v>
      </c>
      <c r="H358" s="580" t="s">
        <v>32</v>
      </c>
      <c r="I358" s="580" t="s">
        <v>295</v>
      </c>
      <c r="J358" s="590">
        <v>43880</v>
      </c>
      <c r="K358" s="596" t="s">
        <v>4068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6471</v>
      </c>
      <c r="C359" s="424" t="s">
        <v>3156</v>
      </c>
      <c r="D359" s="580" t="s">
        <v>6357</v>
      </c>
      <c r="E359" s="592">
        <v>44600</v>
      </c>
      <c r="F359" s="580" t="s">
        <v>3372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4053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6484</v>
      </c>
      <c r="C360" s="424" t="s">
        <v>3156</v>
      </c>
      <c r="D360" s="580" t="s">
        <v>6357</v>
      </c>
      <c r="E360" s="592">
        <v>54600</v>
      </c>
      <c r="F360" s="580" t="s">
        <v>2111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4064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6485</v>
      </c>
      <c r="C361" s="424" t="s">
        <v>3156</v>
      </c>
      <c r="D361" s="580" t="s">
        <v>6357</v>
      </c>
      <c r="E361" s="592">
        <v>11500</v>
      </c>
      <c r="F361" s="580" t="s">
        <v>70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4064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6409</v>
      </c>
      <c r="C362" s="424" t="s">
        <v>3156</v>
      </c>
      <c r="D362" s="580" t="s">
        <v>6357</v>
      </c>
      <c r="E362" s="592">
        <v>98710.87</v>
      </c>
      <c r="F362" s="580" t="s">
        <v>3495</v>
      </c>
      <c r="G362" s="590" t="s">
        <v>3158</v>
      </c>
      <c r="H362" s="590" t="s">
        <v>32</v>
      </c>
      <c r="I362" s="590" t="s">
        <v>3159</v>
      </c>
      <c r="J362" s="590">
        <v>43711</v>
      </c>
      <c r="K362" s="593" t="s">
        <v>4447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6420</v>
      </c>
      <c r="C363" s="424" t="s">
        <v>30</v>
      </c>
      <c r="D363" s="580" t="s">
        <v>6357</v>
      </c>
      <c r="E363" s="592">
        <v>10000</v>
      </c>
      <c r="F363" s="580" t="s">
        <v>4872</v>
      </c>
      <c r="G363" s="580" t="s">
        <v>3158</v>
      </c>
      <c r="H363" s="580" t="s">
        <v>32</v>
      </c>
      <c r="I363" s="580" t="s">
        <v>3158</v>
      </c>
      <c r="J363" s="612">
        <v>43717</v>
      </c>
      <c r="K363" s="596" t="s">
        <v>4447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6409</v>
      </c>
      <c r="C364" s="424" t="s">
        <v>3156</v>
      </c>
      <c r="D364" s="580" t="s">
        <v>1307</v>
      </c>
      <c r="E364" s="592">
        <v>1330000</v>
      </c>
      <c r="F364" s="580" t="s">
        <v>3495</v>
      </c>
      <c r="G364" s="590" t="s">
        <v>3158</v>
      </c>
      <c r="H364" s="590" t="s">
        <v>32</v>
      </c>
      <c r="I364" s="590" t="s">
        <v>3159</v>
      </c>
      <c r="J364" s="590">
        <v>43711</v>
      </c>
      <c r="K364" s="593" t="s">
        <v>4447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6486</v>
      </c>
      <c r="C365" s="424" t="s">
        <v>30</v>
      </c>
      <c r="D365" s="580" t="s">
        <v>6357</v>
      </c>
      <c r="E365" s="592">
        <v>15000</v>
      </c>
      <c r="F365" s="580" t="s">
        <v>5520</v>
      </c>
      <c r="G365" s="580" t="s">
        <v>18</v>
      </c>
      <c r="H365" s="580" t="s">
        <v>42</v>
      </c>
      <c r="I365" s="580" t="s">
        <v>48</v>
      </c>
      <c r="J365" s="590">
        <v>44291</v>
      </c>
      <c r="K365" s="596" t="s">
        <v>4068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6475</v>
      </c>
      <c r="C366" s="424" t="s">
        <v>3156</v>
      </c>
      <c r="D366" s="580" t="s">
        <v>6357</v>
      </c>
      <c r="E366" s="592">
        <v>10000</v>
      </c>
      <c r="F366" s="580" t="s">
        <v>3676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4053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6487</v>
      </c>
      <c r="C367" s="424" t="s">
        <v>3156</v>
      </c>
      <c r="D367" s="580" t="s">
        <v>6357</v>
      </c>
      <c r="E367" s="592">
        <v>7000</v>
      </c>
      <c r="F367" s="580" t="s">
        <v>3504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4053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6488</v>
      </c>
      <c r="C368" s="424" t="s">
        <v>3156</v>
      </c>
      <c r="D368" s="580" t="s">
        <v>6357</v>
      </c>
      <c r="E368" s="592">
        <v>15000</v>
      </c>
      <c r="F368" s="580" t="s">
        <v>3228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4047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6365</v>
      </c>
      <c r="C369" s="424" t="s">
        <v>3156</v>
      </c>
      <c r="D369" s="580" t="s">
        <v>6357</v>
      </c>
      <c r="E369" s="592">
        <v>10000</v>
      </c>
      <c r="F369" s="580" t="s">
        <v>3459</v>
      </c>
      <c r="G369" s="590" t="s">
        <v>3158</v>
      </c>
      <c r="H369" s="590" t="s">
        <v>32</v>
      </c>
      <c r="I369" s="590" t="s">
        <v>3159</v>
      </c>
      <c r="J369" s="590">
        <v>43605</v>
      </c>
      <c r="K369" s="593" t="s">
        <v>4064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6371</v>
      </c>
      <c r="C370" s="424" t="s">
        <v>3156</v>
      </c>
      <c r="D370" s="580" t="s">
        <v>1307</v>
      </c>
      <c r="E370" s="592">
        <v>4300</v>
      </c>
      <c r="F370" s="580" t="s">
        <v>3467</v>
      </c>
      <c r="G370" s="590" t="s">
        <v>3158</v>
      </c>
      <c r="H370" s="590" t="s">
        <v>32</v>
      </c>
      <c r="I370" s="590" t="s">
        <v>3165</v>
      </c>
      <c r="J370" s="590">
        <v>43559</v>
      </c>
      <c r="K370" s="593" t="s">
        <v>4447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6489</v>
      </c>
      <c r="C371" s="424" t="s">
        <v>3156</v>
      </c>
      <c r="D371" s="580" t="s">
        <v>6357</v>
      </c>
      <c r="E371" s="592">
        <v>50000</v>
      </c>
      <c r="F371" s="580" t="s">
        <v>3561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4053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6490</v>
      </c>
      <c r="C372" s="424" t="s">
        <v>3156</v>
      </c>
      <c r="D372" s="580" t="s">
        <v>6357</v>
      </c>
      <c r="E372" s="592">
        <v>0</v>
      </c>
      <c r="F372" s="580" t="s">
        <v>3469</v>
      </c>
      <c r="G372" s="590" t="s">
        <v>18</v>
      </c>
      <c r="H372" s="590" t="s">
        <v>19</v>
      </c>
      <c r="I372" s="590" t="s">
        <v>3206</v>
      </c>
      <c r="J372" s="590">
        <v>44266</v>
      </c>
      <c r="K372" s="593" t="s">
        <v>4064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6363</v>
      </c>
      <c r="C373" s="424" t="s">
        <v>3156</v>
      </c>
      <c r="D373" s="580" t="s">
        <v>6357</v>
      </c>
      <c r="E373" s="592">
        <v>40000</v>
      </c>
      <c r="F373" s="580" t="s">
        <v>3422</v>
      </c>
      <c r="G373" s="590" t="s">
        <v>3158</v>
      </c>
      <c r="H373" s="590" t="s">
        <v>32</v>
      </c>
      <c r="I373" s="590" t="s">
        <v>3159</v>
      </c>
      <c r="J373" s="590">
        <v>43703</v>
      </c>
      <c r="K373" s="593" t="s">
        <v>4447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6371</v>
      </c>
      <c r="C374" s="424" t="s">
        <v>3156</v>
      </c>
      <c r="D374" s="580" t="s">
        <v>6357</v>
      </c>
      <c r="E374" s="592">
        <v>17000</v>
      </c>
      <c r="F374" s="580" t="s">
        <v>3467</v>
      </c>
      <c r="G374" s="590" t="s">
        <v>3158</v>
      </c>
      <c r="H374" s="590" t="s">
        <v>32</v>
      </c>
      <c r="I374" s="590" t="s">
        <v>3165</v>
      </c>
      <c r="J374" s="590">
        <v>43559</v>
      </c>
      <c r="K374" s="593" t="s">
        <v>4447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6489</v>
      </c>
      <c r="C375" s="424" t="s">
        <v>3156</v>
      </c>
      <c r="D375" s="580" t="s">
        <v>6357</v>
      </c>
      <c r="E375" s="592">
        <v>40000</v>
      </c>
      <c r="F375" s="580" t="s">
        <v>3561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4053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6491</v>
      </c>
      <c r="C376" s="424" t="s">
        <v>3156</v>
      </c>
      <c r="D376" s="580" t="s">
        <v>6357</v>
      </c>
      <c r="E376" s="592">
        <v>150000</v>
      </c>
      <c r="F376" s="580" t="s">
        <v>3694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4053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6365</v>
      </c>
      <c r="C377" s="424" t="s">
        <v>3156</v>
      </c>
      <c r="D377" s="580" t="s">
        <v>6357</v>
      </c>
      <c r="E377" s="592">
        <v>280000</v>
      </c>
      <c r="F377" s="580" t="s">
        <v>3459</v>
      </c>
      <c r="G377" s="590" t="s">
        <v>3158</v>
      </c>
      <c r="H377" s="590" t="s">
        <v>32</v>
      </c>
      <c r="I377" s="590" t="s">
        <v>3159</v>
      </c>
      <c r="J377" s="590">
        <v>43605</v>
      </c>
      <c r="K377" s="593" t="s">
        <v>4064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6492</v>
      </c>
      <c r="C378" s="424" t="s">
        <v>3156</v>
      </c>
      <c r="D378" s="580" t="s">
        <v>6357</v>
      </c>
      <c r="E378" s="592">
        <v>2000</v>
      </c>
      <c r="F378" s="580" t="s">
        <v>2690</v>
      </c>
      <c r="G378" s="590" t="s">
        <v>18</v>
      </c>
      <c r="H378" s="590" t="s">
        <v>19</v>
      </c>
      <c r="I378" s="590" t="s">
        <v>72</v>
      </c>
      <c r="J378" s="590">
        <v>44280</v>
      </c>
      <c r="K378" s="593" t="s">
        <v>4047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3870</v>
      </c>
      <c r="C379" s="424" t="s">
        <v>3860</v>
      </c>
      <c r="D379" s="580" t="s">
        <v>1307</v>
      </c>
      <c r="E379" s="592">
        <v>57300</v>
      </c>
      <c r="F379" s="580" t="s">
        <v>3869</v>
      </c>
      <c r="G379" s="590" t="s">
        <v>18</v>
      </c>
      <c r="H379" s="590" t="s">
        <v>32</v>
      </c>
      <c r="I379" s="590" t="s">
        <v>3871</v>
      </c>
      <c r="J379" s="590">
        <v>43759</v>
      </c>
      <c r="K379" s="593" t="s">
        <v>5476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6493</v>
      </c>
      <c r="C380" s="424" t="s">
        <v>3156</v>
      </c>
      <c r="D380" s="580" t="s">
        <v>6357</v>
      </c>
      <c r="E380" s="592">
        <v>13000</v>
      </c>
      <c r="F380" s="580" t="s">
        <v>2126</v>
      </c>
      <c r="G380" s="590" t="s">
        <v>18</v>
      </c>
      <c r="H380" s="590" t="s">
        <v>19</v>
      </c>
      <c r="I380" s="590" t="s">
        <v>72</v>
      </c>
      <c r="J380" s="590">
        <v>44322</v>
      </c>
      <c r="K380" s="593" t="s">
        <v>4053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6458</v>
      </c>
      <c r="C381" s="424" t="s">
        <v>30</v>
      </c>
      <c r="D381" s="580" t="s">
        <v>6357</v>
      </c>
      <c r="E381" s="592">
        <v>50000</v>
      </c>
      <c r="F381" s="580" t="s">
        <v>5346</v>
      </c>
      <c r="G381" s="580" t="s">
        <v>159</v>
      </c>
      <c r="H381" s="580" t="s">
        <v>32</v>
      </c>
      <c r="I381" s="580" t="s">
        <v>4730</v>
      </c>
      <c r="J381" s="610">
        <v>44180</v>
      </c>
      <c r="K381" s="596" t="s">
        <v>4053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6424</v>
      </c>
      <c r="C382" s="424" t="s">
        <v>3156</v>
      </c>
      <c r="D382" s="580" t="s">
        <v>6357</v>
      </c>
      <c r="E382" s="592">
        <v>40000</v>
      </c>
      <c r="F382" s="580" t="s">
        <v>937</v>
      </c>
      <c r="G382" s="590" t="s">
        <v>18</v>
      </c>
      <c r="H382" s="590" t="s">
        <v>19</v>
      </c>
      <c r="I382" s="590" t="s">
        <v>72</v>
      </c>
      <c r="J382" s="590">
        <v>44321</v>
      </c>
      <c r="K382" s="593" t="s">
        <v>4053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6493</v>
      </c>
      <c r="C383" s="424" t="s">
        <v>3156</v>
      </c>
      <c r="D383" s="580" t="s">
        <v>6357</v>
      </c>
      <c r="E383" s="592">
        <v>10000</v>
      </c>
      <c r="F383" s="580" t="s">
        <v>2126</v>
      </c>
      <c r="G383" s="590" t="s">
        <v>18</v>
      </c>
      <c r="H383" s="590" t="s">
        <v>19</v>
      </c>
      <c r="I383" s="590" t="s">
        <v>72</v>
      </c>
      <c r="J383" s="590">
        <v>44322</v>
      </c>
      <c r="K383" s="593" t="s">
        <v>4053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6494</v>
      </c>
      <c r="C384" s="424" t="s">
        <v>3156</v>
      </c>
      <c r="D384" s="580" t="s">
        <v>6357</v>
      </c>
      <c r="E384" s="592">
        <v>31306.959999999999</v>
      </c>
      <c r="F384" s="580" t="s">
        <v>3314</v>
      </c>
      <c r="G384" s="590" t="s">
        <v>18</v>
      </c>
      <c r="H384" s="590" t="s">
        <v>19</v>
      </c>
      <c r="I384" s="590" t="s">
        <v>72</v>
      </c>
      <c r="J384" s="590">
        <v>44328</v>
      </c>
      <c r="K384" s="593" t="s">
        <v>4053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6495</v>
      </c>
      <c r="C385" s="424" t="s">
        <v>3156</v>
      </c>
      <c r="D385" s="580" t="s">
        <v>6357</v>
      </c>
      <c r="E385" s="592">
        <v>9000</v>
      </c>
      <c r="F385" s="580" t="s">
        <v>3268</v>
      </c>
      <c r="G385" s="590" t="s">
        <v>18</v>
      </c>
      <c r="H385" s="590" t="s">
        <v>19</v>
      </c>
      <c r="I385" s="590" t="s">
        <v>3206</v>
      </c>
      <c r="J385" s="590">
        <v>44260</v>
      </c>
      <c r="K385" s="593" t="s">
        <v>4053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6384</v>
      </c>
      <c r="C386" s="424" t="s">
        <v>3156</v>
      </c>
      <c r="D386" s="580" t="s">
        <v>6357</v>
      </c>
      <c r="E386" s="592">
        <v>40000</v>
      </c>
      <c r="F386" s="580" t="s">
        <v>3578</v>
      </c>
      <c r="G386" s="590" t="s">
        <v>3158</v>
      </c>
      <c r="H386" s="590" t="s">
        <v>32</v>
      </c>
      <c r="I386" s="590" t="s">
        <v>3159</v>
      </c>
      <c r="J386" s="590">
        <v>43564</v>
      </c>
      <c r="K386" s="593" t="s">
        <v>4068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6496</v>
      </c>
      <c r="C387" s="424" t="s">
        <v>30</v>
      </c>
      <c r="D387" s="580" t="s">
        <v>6357</v>
      </c>
      <c r="E387" s="592">
        <v>506343.93</v>
      </c>
      <c r="F387" s="580" t="s">
        <v>4194</v>
      </c>
      <c r="G387" s="580" t="s">
        <v>18</v>
      </c>
      <c r="H387" s="580" t="s">
        <v>42</v>
      </c>
      <c r="I387" s="580" t="s">
        <v>48</v>
      </c>
      <c r="J387" s="613">
        <v>44298</v>
      </c>
      <c r="K387" s="596" t="s">
        <v>4064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6497</v>
      </c>
      <c r="C388" s="424" t="s">
        <v>3156</v>
      </c>
      <c r="D388" s="580" t="s">
        <v>6357</v>
      </c>
      <c r="E388" s="592">
        <v>5000</v>
      </c>
      <c r="F388" s="580" t="s">
        <v>3431</v>
      </c>
      <c r="G388" s="590" t="s">
        <v>3158</v>
      </c>
      <c r="H388" s="590" t="s">
        <v>32</v>
      </c>
      <c r="I388" s="590" t="s">
        <v>3165</v>
      </c>
      <c r="J388" s="590">
        <v>43752</v>
      </c>
      <c r="K388" s="593" t="s">
        <v>4053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6384</v>
      </c>
      <c r="C389" s="424" t="s">
        <v>3156</v>
      </c>
      <c r="D389" s="580" t="s">
        <v>6357</v>
      </c>
      <c r="E389" s="592">
        <v>50000</v>
      </c>
      <c r="F389" s="580" t="s">
        <v>3578</v>
      </c>
      <c r="G389" s="590" t="s">
        <v>3158</v>
      </c>
      <c r="H389" s="590" t="s">
        <v>32</v>
      </c>
      <c r="I389" s="590" t="s">
        <v>3159</v>
      </c>
      <c r="J389" s="590">
        <v>43564</v>
      </c>
      <c r="K389" s="593" t="s">
        <v>4068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6425</v>
      </c>
      <c r="C390" s="424" t="s">
        <v>3156</v>
      </c>
      <c r="D390" s="580" t="s">
        <v>6357</v>
      </c>
      <c r="E390" s="592">
        <v>15000</v>
      </c>
      <c r="F390" s="580" t="s">
        <v>3486</v>
      </c>
      <c r="G390" s="590" t="s">
        <v>18</v>
      </c>
      <c r="H390" s="590" t="s">
        <v>19</v>
      </c>
      <c r="I390" s="590" t="s">
        <v>72</v>
      </c>
      <c r="J390" s="590">
        <v>44295</v>
      </c>
      <c r="K390" s="593" t="s">
        <v>4061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6498</v>
      </c>
      <c r="C391" s="424" t="s">
        <v>3156</v>
      </c>
      <c r="D391" s="580" t="s">
        <v>1307</v>
      </c>
      <c r="E391" s="592">
        <v>30000</v>
      </c>
      <c r="F391" s="580" t="s">
        <v>3574</v>
      </c>
      <c r="G391" s="590" t="s">
        <v>3158</v>
      </c>
      <c r="H391" s="590" t="s">
        <v>32</v>
      </c>
      <c r="I391" s="590" t="s">
        <v>3158</v>
      </c>
      <c r="J391" s="590">
        <v>44036</v>
      </c>
      <c r="K391" s="593" t="s">
        <v>4064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6363</v>
      </c>
      <c r="C392" s="424" t="s">
        <v>3156</v>
      </c>
      <c r="D392" s="580" t="s">
        <v>6357</v>
      </c>
      <c r="E392" s="592">
        <v>600000</v>
      </c>
      <c r="F392" s="580" t="s">
        <v>3422</v>
      </c>
      <c r="G392" s="590" t="s">
        <v>3158</v>
      </c>
      <c r="H392" s="590" t="s">
        <v>32</v>
      </c>
      <c r="I392" s="590" t="s">
        <v>3159</v>
      </c>
      <c r="J392" s="590">
        <v>43703</v>
      </c>
      <c r="K392" s="593" t="s">
        <v>4447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6456</v>
      </c>
      <c r="C393" s="424" t="s">
        <v>30</v>
      </c>
      <c r="D393" s="580" t="s">
        <v>6357</v>
      </c>
      <c r="E393" s="592">
        <v>40000</v>
      </c>
      <c r="F393" s="580" t="s">
        <v>5647</v>
      </c>
      <c r="G393" s="580" t="s">
        <v>159</v>
      </c>
      <c r="H393" s="580" t="s">
        <v>32</v>
      </c>
      <c r="I393" s="580" t="s">
        <v>1841</v>
      </c>
      <c r="J393" s="590">
        <v>44134</v>
      </c>
      <c r="K393" s="596" t="s">
        <v>4047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6499</v>
      </c>
      <c r="C394" s="424" t="s">
        <v>30</v>
      </c>
      <c r="D394" s="580" t="s">
        <v>1307</v>
      </c>
      <c r="E394" s="592">
        <v>15000</v>
      </c>
      <c r="F394" s="580" t="s">
        <v>4495</v>
      </c>
      <c r="G394" s="580" t="s">
        <v>159</v>
      </c>
      <c r="H394" s="580" t="s">
        <v>32</v>
      </c>
      <c r="I394" s="580" t="s">
        <v>1841</v>
      </c>
      <c r="J394" s="590">
        <v>44194</v>
      </c>
      <c r="K394" s="596" t="s">
        <v>4053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6363</v>
      </c>
      <c r="C395" s="424" t="s">
        <v>3156</v>
      </c>
      <c r="D395" s="580" t="s">
        <v>6357</v>
      </c>
      <c r="E395" s="592">
        <v>100000</v>
      </c>
      <c r="F395" s="580" t="s">
        <v>3422</v>
      </c>
      <c r="G395" s="590" t="s">
        <v>3158</v>
      </c>
      <c r="H395" s="590" t="s">
        <v>32</v>
      </c>
      <c r="I395" s="590" t="s">
        <v>3159</v>
      </c>
      <c r="J395" s="590">
        <v>43703</v>
      </c>
      <c r="K395" s="593" t="s">
        <v>4447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6500</v>
      </c>
      <c r="C396" s="424" t="s">
        <v>3156</v>
      </c>
      <c r="D396" s="580" t="s">
        <v>6357</v>
      </c>
      <c r="E396" s="592">
        <v>5000</v>
      </c>
      <c r="F396" s="580" t="s">
        <v>3178</v>
      </c>
      <c r="G396" s="590" t="s">
        <v>3158</v>
      </c>
      <c r="H396" s="590" t="s">
        <v>32</v>
      </c>
      <c r="I396" s="590" t="s">
        <v>3159</v>
      </c>
      <c r="J396" s="590">
        <v>43753</v>
      </c>
      <c r="K396" s="593" t="s">
        <v>4053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6489</v>
      </c>
      <c r="C397" s="424" t="s">
        <v>3156</v>
      </c>
      <c r="D397" s="580" t="s">
        <v>6357</v>
      </c>
      <c r="E397" s="592">
        <v>312377.96000000002</v>
      </c>
      <c r="F397" s="580" t="s">
        <v>3561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4053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6501</v>
      </c>
      <c r="C398" s="424" t="s">
        <v>3156</v>
      </c>
      <c r="D398" s="580" t="s">
        <v>6357</v>
      </c>
      <c r="E398" s="592">
        <v>15000</v>
      </c>
      <c r="F398" s="580" t="s">
        <v>1455</v>
      </c>
      <c r="G398" s="590" t="s">
        <v>18</v>
      </c>
      <c r="H398" s="590" t="s">
        <v>19</v>
      </c>
      <c r="I398" s="590" t="s">
        <v>72</v>
      </c>
      <c r="J398" s="590">
        <v>44319</v>
      </c>
      <c r="K398" s="593" t="s">
        <v>4053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6502</v>
      </c>
      <c r="C399" s="424" t="s">
        <v>30</v>
      </c>
      <c r="D399" s="580" t="s">
        <v>6357</v>
      </c>
      <c r="E399" s="592">
        <v>15000</v>
      </c>
      <c r="F399" s="580" t="s">
        <v>5213</v>
      </c>
      <c r="G399" s="580" t="s">
        <v>159</v>
      </c>
      <c r="H399" s="580" t="s">
        <v>32</v>
      </c>
      <c r="I399" s="580" t="s">
        <v>3887</v>
      </c>
      <c r="J399" s="590">
        <v>44090</v>
      </c>
      <c r="K399" s="596" t="s">
        <v>4064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6384</v>
      </c>
      <c r="C400" s="424" t="s">
        <v>3156</v>
      </c>
      <c r="D400" s="580" t="s">
        <v>6357</v>
      </c>
      <c r="E400" s="592">
        <v>40000</v>
      </c>
      <c r="F400" s="580" t="s">
        <v>3578</v>
      </c>
      <c r="G400" s="590" t="s">
        <v>3158</v>
      </c>
      <c r="H400" s="590" t="s">
        <v>32</v>
      </c>
      <c r="I400" s="590" t="s">
        <v>3159</v>
      </c>
      <c r="J400" s="590">
        <v>43564</v>
      </c>
      <c r="K400" s="593" t="s">
        <v>4068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6489</v>
      </c>
      <c r="C401" s="424" t="s">
        <v>3156</v>
      </c>
      <c r="D401" s="580" t="s">
        <v>6357</v>
      </c>
      <c r="E401" s="592">
        <v>11500</v>
      </c>
      <c r="F401" s="580" t="s">
        <v>3561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4053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6488</v>
      </c>
      <c r="C402" s="424" t="s">
        <v>3156</v>
      </c>
      <c r="D402" s="580" t="s">
        <v>6357</v>
      </c>
      <c r="E402" s="592">
        <v>100000</v>
      </c>
      <c r="F402" s="580" t="s">
        <v>3228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4047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6379</v>
      </c>
      <c r="C403" s="424" t="s">
        <v>3156</v>
      </c>
      <c r="D403" s="580" t="s">
        <v>6357</v>
      </c>
      <c r="E403" s="592">
        <v>100000</v>
      </c>
      <c r="F403" s="580" t="s">
        <v>3674</v>
      </c>
      <c r="G403" s="590" t="s">
        <v>3158</v>
      </c>
      <c r="H403" s="590" t="s">
        <v>32</v>
      </c>
      <c r="I403" s="590" t="s">
        <v>3159</v>
      </c>
      <c r="J403" s="590">
        <v>43894</v>
      </c>
      <c r="K403" s="593" t="s">
        <v>4064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6503</v>
      </c>
      <c r="C404" s="424" t="s">
        <v>30</v>
      </c>
      <c r="D404" s="580" t="s">
        <v>1307</v>
      </c>
      <c r="E404" s="592">
        <v>7000</v>
      </c>
      <c r="F404" s="580" t="s">
        <v>4497</v>
      </c>
      <c r="G404" s="580" t="s">
        <v>18</v>
      </c>
      <c r="H404" s="580" t="s">
        <v>32</v>
      </c>
      <c r="I404" s="580" t="s">
        <v>4051</v>
      </c>
      <c r="J404" s="590">
        <v>44075</v>
      </c>
      <c r="K404" s="596" t="s">
        <v>4053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6374</v>
      </c>
      <c r="C405" s="580" t="s">
        <v>30</v>
      </c>
      <c r="D405" s="580" t="s">
        <v>237</v>
      </c>
      <c r="E405" s="592">
        <v>0</v>
      </c>
      <c r="F405" s="580" t="s">
        <v>4937</v>
      </c>
      <c r="G405" s="580" t="s">
        <v>3158</v>
      </c>
      <c r="H405" s="580" t="s">
        <v>32</v>
      </c>
      <c r="I405" s="580" t="s">
        <v>3158</v>
      </c>
      <c r="J405" s="590">
        <v>43872</v>
      </c>
      <c r="K405" s="596" t="s">
        <v>4053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6491</v>
      </c>
      <c r="C406" s="424" t="s">
        <v>3156</v>
      </c>
      <c r="D406" s="580" t="s">
        <v>6357</v>
      </c>
      <c r="E406" s="592">
        <v>30000</v>
      </c>
      <c r="F406" s="580" t="s">
        <v>3694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4053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6504</v>
      </c>
      <c r="C407" s="424" t="s">
        <v>30</v>
      </c>
      <c r="D407" s="580" t="s">
        <v>6357</v>
      </c>
      <c r="E407" s="592">
        <v>10000</v>
      </c>
      <c r="F407" s="580" t="s">
        <v>1312</v>
      </c>
      <c r="G407" s="580" t="s">
        <v>159</v>
      </c>
      <c r="H407" s="580" t="s">
        <v>32</v>
      </c>
      <c r="I407" s="580" t="s">
        <v>4363</v>
      </c>
      <c r="J407" s="590">
        <v>44145</v>
      </c>
      <c r="K407" s="596" t="s">
        <v>4047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6505</v>
      </c>
      <c r="C408" s="424" t="s">
        <v>30</v>
      </c>
      <c r="D408" s="580" t="s">
        <v>6357</v>
      </c>
      <c r="E408" s="592">
        <v>150000</v>
      </c>
      <c r="F408" s="580" t="s">
        <v>5241</v>
      </c>
      <c r="G408" s="580" t="s">
        <v>18</v>
      </c>
      <c r="H408" s="580" t="s">
        <v>42</v>
      </c>
      <c r="I408" s="580" t="s">
        <v>48</v>
      </c>
      <c r="J408" s="590">
        <v>44349</v>
      </c>
      <c r="K408" s="596" t="s">
        <v>4269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6365</v>
      </c>
      <c r="C409" s="424" t="s">
        <v>3156</v>
      </c>
      <c r="D409" s="580" t="s">
        <v>6357</v>
      </c>
      <c r="E409" s="592">
        <v>200000</v>
      </c>
      <c r="F409" s="580" t="s">
        <v>3459</v>
      </c>
      <c r="G409" s="590" t="s">
        <v>3158</v>
      </c>
      <c r="H409" s="590" t="s">
        <v>32</v>
      </c>
      <c r="I409" s="590" t="s">
        <v>3159</v>
      </c>
      <c r="J409" s="590">
        <v>43605</v>
      </c>
      <c r="K409" s="593" t="s">
        <v>4064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6475</v>
      </c>
      <c r="C410" s="424" t="s">
        <v>3156</v>
      </c>
      <c r="D410" s="580" t="s">
        <v>6357</v>
      </c>
      <c r="E410" s="592">
        <v>60000</v>
      </c>
      <c r="F410" s="580" t="s">
        <v>3676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4053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6506</v>
      </c>
      <c r="C411" s="424" t="s">
        <v>30</v>
      </c>
      <c r="D411" s="580" t="s">
        <v>6357</v>
      </c>
      <c r="E411" s="592">
        <v>30000</v>
      </c>
      <c r="F411" s="580" t="s">
        <v>4130</v>
      </c>
      <c r="G411" s="580" t="s">
        <v>159</v>
      </c>
      <c r="H411" s="580" t="s">
        <v>32</v>
      </c>
      <c r="I411" s="573" t="s">
        <v>4131</v>
      </c>
      <c r="J411" s="590">
        <v>44180</v>
      </c>
      <c r="K411" s="596" t="s">
        <v>4064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6507</v>
      </c>
      <c r="C412" s="580" t="s">
        <v>3156</v>
      </c>
      <c r="D412" s="580" t="s">
        <v>237</v>
      </c>
      <c r="E412" s="592">
        <v>373842.57</v>
      </c>
      <c r="F412" s="580" t="s">
        <v>3367</v>
      </c>
      <c r="G412" s="590" t="s">
        <v>3224</v>
      </c>
      <c r="H412" s="590" t="s">
        <v>32</v>
      </c>
      <c r="I412" s="608" t="s">
        <v>3224</v>
      </c>
      <c r="J412" s="590">
        <v>43829</v>
      </c>
      <c r="K412" s="593" t="s">
        <v>4068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6418</v>
      </c>
      <c r="C413" s="424" t="s">
        <v>3156</v>
      </c>
      <c r="D413" s="580" t="s">
        <v>6357</v>
      </c>
      <c r="E413" s="592">
        <v>8000</v>
      </c>
      <c r="F413" s="580" t="s">
        <v>3591</v>
      </c>
      <c r="G413" s="590" t="s">
        <v>3158</v>
      </c>
      <c r="H413" s="590" t="s">
        <v>32</v>
      </c>
      <c r="I413" s="590" t="s">
        <v>3159</v>
      </c>
      <c r="J413" s="590">
        <v>43873</v>
      </c>
      <c r="K413" s="593" t="s">
        <v>4053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6363</v>
      </c>
      <c r="C414" s="424" t="s">
        <v>3156</v>
      </c>
      <c r="D414" s="580" t="s">
        <v>6357</v>
      </c>
      <c r="E414" s="592">
        <v>504274.77</v>
      </c>
      <c r="F414" s="580" t="s">
        <v>3422</v>
      </c>
      <c r="G414" s="590" t="s">
        <v>3158</v>
      </c>
      <c r="H414" s="590" t="s">
        <v>32</v>
      </c>
      <c r="I414" s="590" t="s">
        <v>3159</v>
      </c>
      <c r="J414" s="590">
        <v>43703</v>
      </c>
      <c r="K414" s="593" t="s">
        <v>4447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6363</v>
      </c>
      <c r="C415" s="424" t="s">
        <v>3156</v>
      </c>
      <c r="D415" s="580" t="s">
        <v>6357</v>
      </c>
      <c r="E415" s="592">
        <v>150000</v>
      </c>
      <c r="F415" s="580" t="s">
        <v>3422</v>
      </c>
      <c r="G415" s="590" t="s">
        <v>3158</v>
      </c>
      <c r="H415" s="590" t="s">
        <v>32</v>
      </c>
      <c r="I415" s="590" t="s">
        <v>3159</v>
      </c>
      <c r="J415" s="590">
        <v>43703</v>
      </c>
      <c r="K415" s="593" t="s">
        <v>4447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6493</v>
      </c>
      <c r="C416" s="424" t="s">
        <v>3156</v>
      </c>
      <c r="D416" s="580" t="s">
        <v>6357</v>
      </c>
      <c r="E416" s="592">
        <v>399197.6</v>
      </c>
      <c r="F416" s="580" t="s">
        <v>2126</v>
      </c>
      <c r="G416" s="590" t="s">
        <v>18</v>
      </c>
      <c r="H416" s="590" t="s">
        <v>19</v>
      </c>
      <c r="I416" s="590" t="s">
        <v>72</v>
      </c>
      <c r="J416" s="590">
        <v>44322</v>
      </c>
      <c r="K416" s="593" t="s">
        <v>4053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6508</v>
      </c>
      <c r="C417" s="424" t="s">
        <v>3156</v>
      </c>
      <c r="D417" s="580" t="s">
        <v>6357</v>
      </c>
      <c r="E417" s="592">
        <v>45000</v>
      </c>
      <c r="F417" s="580" t="s">
        <v>3450</v>
      </c>
      <c r="G417" s="590" t="s">
        <v>18</v>
      </c>
      <c r="H417" s="590" t="s">
        <v>19</v>
      </c>
      <c r="I417" s="590" t="s">
        <v>72</v>
      </c>
      <c r="J417" s="590">
        <v>44313</v>
      </c>
      <c r="K417" s="593" t="s">
        <v>4053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6509</v>
      </c>
      <c r="C418" s="424" t="s">
        <v>3156</v>
      </c>
      <c r="D418" s="580" t="s">
        <v>6357</v>
      </c>
      <c r="E418" s="592">
        <v>40000</v>
      </c>
      <c r="F418" s="580" t="s">
        <v>1522</v>
      </c>
      <c r="G418" s="590" t="s">
        <v>18</v>
      </c>
      <c r="H418" s="590" t="s">
        <v>19</v>
      </c>
      <c r="I418" s="590" t="s">
        <v>72</v>
      </c>
      <c r="J418" s="590">
        <v>44280</v>
      </c>
      <c r="K418" s="593" t="s">
        <v>4061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6471</v>
      </c>
      <c r="C419" s="424" t="s">
        <v>3156</v>
      </c>
      <c r="D419" s="580" t="s">
        <v>6357</v>
      </c>
      <c r="E419" s="592">
        <v>10000</v>
      </c>
      <c r="F419" s="580" t="s">
        <v>3372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4053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6379</v>
      </c>
      <c r="C420" s="424" t="s">
        <v>3156</v>
      </c>
      <c r="D420" s="580" t="s">
        <v>6357</v>
      </c>
      <c r="E420" s="592">
        <v>62000</v>
      </c>
      <c r="F420" s="580" t="s">
        <v>3674</v>
      </c>
      <c r="G420" s="590" t="s">
        <v>3158</v>
      </c>
      <c r="H420" s="590" t="s">
        <v>32</v>
      </c>
      <c r="I420" s="590" t="s">
        <v>3159</v>
      </c>
      <c r="J420" s="590">
        <v>43894</v>
      </c>
      <c r="K420" s="593" t="s">
        <v>4064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6510</v>
      </c>
      <c r="C421" s="424" t="s">
        <v>30</v>
      </c>
      <c r="D421" s="580" t="s">
        <v>6357</v>
      </c>
      <c r="E421" s="592">
        <v>10000</v>
      </c>
      <c r="F421" s="580" t="s">
        <v>4714</v>
      </c>
      <c r="G421" s="580" t="s">
        <v>159</v>
      </c>
      <c r="H421" s="580" t="s">
        <v>32</v>
      </c>
      <c r="I421" s="580" t="s">
        <v>175</v>
      </c>
      <c r="J421" s="590">
        <v>44102</v>
      </c>
      <c r="K421" s="596" t="s">
        <v>4053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6511</v>
      </c>
      <c r="C422" s="580" t="s">
        <v>30</v>
      </c>
      <c r="D422" s="580" t="s">
        <v>237</v>
      </c>
      <c r="E422" s="592">
        <v>0</v>
      </c>
      <c r="F422" s="580" t="s">
        <v>4558</v>
      </c>
      <c r="G422" s="580" t="s">
        <v>18</v>
      </c>
      <c r="H422" s="580" t="s">
        <v>32</v>
      </c>
      <c r="I422" s="580" t="s">
        <v>4559</v>
      </c>
      <c r="J422" s="590">
        <v>44260</v>
      </c>
      <c r="K422" s="596" t="s">
        <v>4068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6512</v>
      </c>
      <c r="C423" s="580" t="s">
        <v>30</v>
      </c>
      <c r="D423" s="580" t="s">
        <v>237</v>
      </c>
      <c r="E423" s="592">
        <v>0</v>
      </c>
      <c r="F423" s="580" t="s">
        <v>4792</v>
      </c>
      <c r="G423" s="580" t="s">
        <v>18</v>
      </c>
      <c r="H423" s="580" t="s">
        <v>32</v>
      </c>
      <c r="I423" s="580" t="s">
        <v>4559</v>
      </c>
      <c r="J423" s="590">
        <v>44166</v>
      </c>
      <c r="K423" s="596" t="s">
        <v>4053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6513</v>
      </c>
      <c r="C424" s="580" t="s">
        <v>30</v>
      </c>
      <c r="D424" s="580" t="s">
        <v>237</v>
      </c>
      <c r="E424" s="592">
        <v>0</v>
      </c>
      <c r="F424" s="580" t="s">
        <v>5179</v>
      </c>
      <c r="G424" s="580" t="s">
        <v>18</v>
      </c>
      <c r="H424" s="580" t="s">
        <v>32</v>
      </c>
      <c r="I424" s="580" t="s">
        <v>4559</v>
      </c>
      <c r="J424" s="590">
        <v>44291</v>
      </c>
      <c r="K424" s="596" t="s">
        <v>4068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6514</v>
      </c>
      <c r="C425" s="580" t="s">
        <v>30</v>
      </c>
      <c r="D425" s="580" t="s">
        <v>237</v>
      </c>
      <c r="E425" s="592">
        <v>0</v>
      </c>
      <c r="F425" s="580" t="s">
        <v>5626</v>
      </c>
      <c r="G425" s="580" t="s">
        <v>18</v>
      </c>
      <c r="H425" s="580" t="s">
        <v>32</v>
      </c>
      <c r="I425" s="580" t="s">
        <v>4559</v>
      </c>
      <c r="J425" s="590">
        <v>44166</v>
      </c>
      <c r="K425" s="596" t="s">
        <v>4053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6515</v>
      </c>
      <c r="C426" s="424" t="s">
        <v>3156</v>
      </c>
      <c r="D426" s="580" t="s">
        <v>6357</v>
      </c>
      <c r="E426" s="592">
        <v>20000</v>
      </c>
      <c r="F426" s="580" t="s">
        <v>605</v>
      </c>
      <c r="G426" s="590" t="s">
        <v>18</v>
      </c>
      <c r="H426" s="590" t="s">
        <v>19</v>
      </c>
      <c r="I426" s="590" t="s">
        <v>72</v>
      </c>
      <c r="J426" s="590">
        <v>44358</v>
      </c>
      <c r="K426" s="593" t="s">
        <v>4053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6516</v>
      </c>
      <c r="C427" s="424" t="s">
        <v>30</v>
      </c>
      <c r="D427" s="580" t="s">
        <v>6357</v>
      </c>
      <c r="E427" s="592">
        <v>50000</v>
      </c>
      <c r="F427" s="580" t="s">
        <v>5070</v>
      </c>
      <c r="G427" s="580" t="s">
        <v>159</v>
      </c>
      <c r="H427" s="580" t="s">
        <v>32</v>
      </c>
      <c r="I427" s="580" t="s">
        <v>4326</v>
      </c>
      <c r="J427" s="590">
        <v>44183</v>
      </c>
      <c r="K427" s="596" t="s">
        <v>4053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6517</v>
      </c>
      <c r="C428" s="424" t="s">
        <v>3156</v>
      </c>
      <c r="D428" s="580" t="s">
        <v>6357</v>
      </c>
      <c r="E428" s="592">
        <v>13000</v>
      </c>
      <c r="F428" s="580" t="s">
        <v>3374</v>
      </c>
      <c r="G428" s="590" t="s">
        <v>18</v>
      </c>
      <c r="H428" s="590" t="s">
        <v>19</v>
      </c>
      <c r="I428" s="590" t="s">
        <v>72</v>
      </c>
      <c r="J428" s="590">
        <v>44322</v>
      </c>
      <c r="K428" s="593" t="s">
        <v>4053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6424</v>
      </c>
      <c r="C429" s="424" t="s">
        <v>3156</v>
      </c>
      <c r="D429" s="580" t="s">
        <v>6357</v>
      </c>
      <c r="E429" s="592">
        <v>46000</v>
      </c>
      <c r="F429" s="580" t="s">
        <v>937</v>
      </c>
      <c r="G429" s="590" t="s">
        <v>18</v>
      </c>
      <c r="H429" s="590" t="s">
        <v>19</v>
      </c>
      <c r="I429" s="590" t="s">
        <v>72</v>
      </c>
      <c r="J429" s="590">
        <v>44321</v>
      </c>
      <c r="K429" s="593" t="s">
        <v>4053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6489</v>
      </c>
      <c r="C430" s="424" t="s">
        <v>3156</v>
      </c>
      <c r="D430" s="580" t="s">
        <v>6357</v>
      </c>
      <c r="E430" s="592">
        <v>60000</v>
      </c>
      <c r="F430" s="580" t="s">
        <v>3561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4053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6460</v>
      </c>
      <c r="C431" s="424" t="s">
        <v>30</v>
      </c>
      <c r="D431" s="580" t="s">
        <v>6357</v>
      </c>
      <c r="E431" s="592">
        <v>100000</v>
      </c>
      <c r="F431" s="580" t="s">
        <v>5590</v>
      </c>
      <c r="G431" s="580" t="s">
        <v>159</v>
      </c>
      <c r="H431" s="580" t="s">
        <v>32</v>
      </c>
      <c r="I431" s="580" t="s">
        <v>4317</v>
      </c>
      <c r="J431" s="590">
        <v>44203</v>
      </c>
      <c r="K431" s="596" t="s">
        <v>4053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6363</v>
      </c>
      <c r="C432" s="424" t="s">
        <v>3156</v>
      </c>
      <c r="D432" s="580" t="s">
        <v>6357</v>
      </c>
      <c r="E432" s="592">
        <v>50000</v>
      </c>
      <c r="F432" s="580" t="s">
        <v>3422</v>
      </c>
      <c r="G432" s="590" t="s">
        <v>3158</v>
      </c>
      <c r="H432" s="590" t="s">
        <v>32</v>
      </c>
      <c r="I432" s="590" t="s">
        <v>3159</v>
      </c>
      <c r="J432" s="590">
        <v>43703</v>
      </c>
      <c r="K432" s="593" t="s">
        <v>4447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6489</v>
      </c>
      <c r="C433" s="424" t="s">
        <v>3156</v>
      </c>
      <c r="D433" s="580" t="s">
        <v>6357</v>
      </c>
      <c r="E433" s="592">
        <v>8000</v>
      </c>
      <c r="F433" s="580" t="s">
        <v>3561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4053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6518</v>
      </c>
      <c r="C434" s="580" t="s">
        <v>30</v>
      </c>
      <c r="D434" s="580" t="s">
        <v>237</v>
      </c>
      <c r="E434" s="592">
        <v>0</v>
      </c>
      <c r="F434" s="580" t="s">
        <v>5294</v>
      </c>
      <c r="G434" s="580" t="s">
        <v>18</v>
      </c>
      <c r="H434" s="580" t="s">
        <v>32</v>
      </c>
      <c r="I434" s="580" t="s">
        <v>6519</v>
      </c>
      <c r="J434" s="590">
        <v>44384</v>
      </c>
      <c r="K434" s="596" t="s">
        <v>4064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6520</v>
      </c>
      <c r="C435" s="424" t="s">
        <v>3156</v>
      </c>
      <c r="D435" s="580" t="s">
        <v>6357</v>
      </c>
      <c r="E435" s="592">
        <v>10000</v>
      </c>
      <c r="F435" s="580" t="s">
        <v>3168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4064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3883</v>
      </c>
      <c r="C436" s="424" t="s">
        <v>3860</v>
      </c>
      <c r="D436" s="580" t="s">
        <v>6357</v>
      </c>
      <c r="E436" s="592">
        <v>47000</v>
      </c>
      <c r="F436" s="580" t="s">
        <v>3882</v>
      </c>
      <c r="G436" s="590" t="s">
        <v>18</v>
      </c>
      <c r="H436" s="590" t="s">
        <v>32</v>
      </c>
      <c r="I436" s="590" t="s">
        <v>18</v>
      </c>
      <c r="J436" s="590">
        <v>44062</v>
      </c>
      <c r="K436" s="593" t="s">
        <v>4053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6504</v>
      </c>
      <c r="C437" s="424" t="s">
        <v>30</v>
      </c>
      <c r="D437" s="580" t="s">
        <v>6357</v>
      </c>
      <c r="E437" s="592">
        <v>156000</v>
      </c>
      <c r="F437" s="573" t="s">
        <v>1312</v>
      </c>
      <c r="G437" s="580" t="s">
        <v>159</v>
      </c>
      <c r="H437" s="580" t="s">
        <v>32</v>
      </c>
      <c r="I437" s="580" t="s">
        <v>4363</v>
      </c>
      <c r="J437" s="610">
        <v>44145</v>
      </c>
      <c r="K437" s="596" t="s">
        <v>4047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6521</v>
      </c>
      <c r="C438" s="424" t="s">
        <v>3156</v>
      </c>
      <c r="D438" s="580" t="s">
        <v>6357</v>
      </c>
      <c r="E438" s="592">
        <v>20000</v>
      </c>
      <c r="F438" s="580" t="s">
        <v>3610</v>
      </c>
      <c r="G438" s="590" t="s">
        <v>18</v>
      </c>
      <c r="H438" s="590" t="s">
        <v>19</v>
      </c>
      <c r="I438" s="590" t="s">
        <v>72</v>
      </c>
      <c r="J438" s="590">
        <v>44319</v>
      </c>
      <c r="K438" s="593" t="s">
        <v>4053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6522</v>
      </c>
      <c r="C439" s="424" t="s">
        <v>3156</v>
      </c>
      <c r="D439" s="580" t="s">
        <v>6357</v>
      </c>
      <c r="E439" s="592">
        <v>5000</v>
      </c>
      <c r="F439" s="580" t="s">
        <v>3587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4061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6492</v>
      </c>
      <c r="C440" s="424" t="s">
        <v>3156</v>
      </c>
      <c r="D440" s="580" t="s">
        <v>6357</v>
      </c>
      <c r="E440" s="592">
        <v>45000</v>
      </c>
      <c r="F440" s="580" t="s">
        <v>2690</v>
      </c>
      <c r="G440" s="590" t="s">
        <v>18</v>
      </c>
      <c r="H440" s="590" t="s">
        <v>19</v>
      </c>
      <c r="I440" s="590" t="s">
        <v>72</v>
      </c>
      <c r="J440" s="590">
        <v>44280</v>
      </c>
      <c r="K440" s="593" t="s">
        <v>4047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6523</v>
      </c>
      <c r="C441" s="580" t="s">
        <v>30</v>
      </c>
      <c r="D441" s="580" t="s">
        <v>237</v>
      </c>
      <c r="E441" s="592">
        <v>0</v>
      </c>
      <c r="F441" s="580" t="s">
        <v>5330</v>
      </c>
      <c r="G441" s="580" t="s">
        <v>18</v>
      </c>
      <c r="H441" s="580" t="s">
        <v>32</v>
      </c>
      <c r="I441" s="580" t="s">
        <v>4051</v>
      </c>
      <c r="J441" s="590">
        <v>44166</v>
      </c>
      <c r="K441" s="596" t="s">
        <v>4053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6425</v>
      </c>
      <c r="C442" s="424" t="s">
        <v>3156</v>
      </c>
      <c r="D442" s="580" t="s">
        <v>6357</v>
      </c>
      <c r="E442" s="592">
        <v>6000</v>
      </c>
      <c r="F442" s="580" t="s">
        <v>3486</v>
      </c>
      <c r="G442" s="590" t="s">
        <v>18</v>
      </c>
      <c r="H442" s="590" t="s">
        <v>19</v>
      </c>
      <c r="I442" s="590" t="s">
        <v>72</v>
      </c>
      <c r="J442" s="590">
        <v>44295</v>
      </c>
      <c r="K442" s="593" t="s">
        <v>4061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6495</v>
      </c>
      <c r="C443" s="424" t="s">
        <v>3156</v>
      </c>
      <c r="D443" s="580" t="s">
        <v>6357</v>
      </c>
      <c r="E443" s="592">
        <v>4000</v>
      </c>
      <c r="F443" s="580" t="s">
        <v>3268</v>
      </c>
      <c r="G443" s="590" t="s">
        <v>18</v>
      </c>
      <c r="H443" s="590" t="s">
        <v>19</v>
      </c>
      <c r="I443" s="590" t="s">
        <v>3206</v>
      </c>
      <c r="J443" s="590">
        <v>44260</v>
      </c>
      <c r="K443" s="593" t="s">
        <v>4053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6524</v>
      </c>
      <c r="C444" s="580" t="s">
        <v>3156</v>
      </c>
      <c r="D444" s="580" t="s">
        <v>237</v>
      </c>
      <c r="E444" s="592">
        <v>156601.32</v>
      </c>
      <c r="F444" s="580" t="s">
        <v>3465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4053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6495</v>
      </c>
      <c r="C445" s="424" t="s">
        <v>3156</v>
      </c>
      <c r="D445" s="580" t="s">
        <v>6357</v>
      </c>
      <c r="E445" s="592">
        <v>107481.43</v>
      </c>
      <c r="F445" s="580" t="s">
        <v>3268</v>
      </c>
      <c r="G445" s="590" t="s">
        <v>18</v>
      </c>
      <c r="H445" s="590" t="s">
        <v>19</v>
      </c>
      <c r="I445" s="590" t="s">
        <v>3206</v>
      </c>
      <c r="J445" s="590">
        <v>44260</v>
      </c>
      <c r="K445" s="593" t="s">
        <v>4053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6524</v>
      </c>
      <c r="C446" s="424" t="s">
        <v>3156</v>
      </c>
      <c r="D446" s="580" t="s">
        <v>6357</v>
      </c>
      <c r="E446" s="592">
        <v>10000</v>
      </c>
      <c r="F446" s="580" t="s">
        <v>3465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4053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6525</v>
      </c>
      <c r="C447" s="424" t="s">
        <v>3156</v>
      </c>
      <c r="D447" s="580" t="s">
        <v>6357</v>
      </c>
      <c r="E447" s="592">
        <v>20000</v>
      </c>
      <c r="F447" s="580" t="s">
        <v>3525</v>
      </c>
      <c r="G447" s="590" t="s">
        <v>18</v>
      </c>
      <c r="H447" s="590" t="s">
        <v>19</v>
      </c>
      <c r="I447" s="590" t="s">
        <v>72</v>
      </c>
      <c r="J447" s="590">
        <v>44263</v>
      </c>
      <c r="K447" s="593" t="s">
        <v>4047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6363</v>
      </c>
      <c r="C448" s="424" t="s">
        <v>3156</v>
      </c>
      <c r="D448" s="580" t="s">
        <v>6357</v>
      </c>
      <c r="E448" s="592">
        <v>50000</v>
      </c>
      <c r="F448" s="580" t="s">
        <v>3422</v>
      </c>
      <c r="G448" s="590" t="s">
        <v>3158</v>
      </c>
      <c r="H448" s="590" t="s">
        <v>32</v>
      </c>
      <c r="I448" s="590" t="s">
        <v>3159</v>
      </c>
      <c r="J448" s="590">
        <v>43703</v>
      </c>
      <c r="K448" s="593" t="s">
        <v>4447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6526</v>
      </c>
      <c r="C449" s="580" t="s">
        <v>30</v>
      </c>
      <c r="D449" s="580" t="s">
        <v>237</v>
      </c>
      <c r="E449" s="592">
        <v>0</v>
      </c>
      <c r="F449" s="580" t="s">
        <v>4089</v>
      </c>
      <c r="G449" s="580" t="s">
        <v>159</v>
      </c>
      <c r="H449" s="580" t="s">
        <v>32</v>
      </c>
      <c r="I449" s="580" t="s">
        <v>3887</v>
      </c>
      <c r="J449" s="590">
        <v>44085</v>
      </c>
      <c r="K449" s="596" t="s">
        <v>4064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6384</v>
      </c>
      <c r="C450" s="424" t="s">
        <v>3156</v>
      </c>
      <c r="D450" s="580" t="s">
        <v>6357</v>
      </c>
      <c r="E450" s="592">
        <v>10000</v>
      </c>
      <c r="F450" s="580" t="s">
        <v>3578</v>
      </c>
      <c r="G450" s="590" t="s">
        <v>3158</v>
      </c>
      <c r="H450" s="590" t="s">
        <v>32</v>
      </c>
      <c r="I450" s="590" t="s">
        <v>3159</v>
      </c>
      <c r="J450" s="590">
        <v>43564</v>
      </c>
      <c r="K450" s="593" t="s">
        <v>4068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6489</v>
      </c>
      <c r="C451" s="424" t="s">
        <v>3156</v>
      </c>
      <c r="D451" s="580" t="s">
        <v>6357</v>
      </c>
      <c r="E451" s="592">
        <v>30000</v>
      </c>
      <c r="F451" s="580" t="s">
        <v>3561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4053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6379</v>
      </c>
      <c r="C452" s="424" t="s">
        <v>3156</v>
      </c>
      <c r="D452" s="580" t="s">
        <v>6357</v>
      </c>
      <c r="E452" s="592">
        <v>300000</v>
      </c>
      <c r="F452" s="580" t="s">
        <v>3674</v>
      </c>
      <c r="G452" s="590" t="s">
        <v>3158</v>
      </c>
      <c r="H452" s="590" t="s">
        <v>32</v>
      </c>
      <c r="I452" s="590" t="s">
        <v>3159</v>
      </c>
      <c r="J452" s="590">
        <v>43894</v>
      </c>
      <c r="K452" s="593" t="s">
        <v>4064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6425</v>
      </c>
      <c r="C453" s="424" t="s">
        <v>3156</v>
      </c>
      <c r="D453" s="580" t="s">
        <v>6357</v>
      </c>
      <c r="E453" s="592">
        <v>10000</v>
      </c>
      <c r="F453" s="580" t="s">
        <v>3486</v>
      </c>
      <c r="G453" s="590" t="s">
        <v>18</v>
      </c>
      <c r="H453" s="590" t="s">
        <v>19</v>
      </c>
      <c r="I453" s="590" t="s">
        <v>72</v>
      </c>
      <c r="J453" s="590">
        <v>44295</v>
      </c>
      <c r="K453" s="593" t="s">
        <v>4061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6489</v>
      </c>
      <c r="C454" s="424" t="s">
        <v>3156</v>
      </c>
      <c r="D454" s="580" t="s">
        <v>6357</v>
      </c>
      <c r="E454" s="592">
        <v>468601.48</v>
      </c>
      <c r="F454" s="580" t="s">
        <v>3561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4053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6493</v>
      </c>
      <c r="C455" s="424" t="s">
        <v>3156</v>
      </c>
      <c r="D455" s="580" t="s">
        <v>6357</v>
      </c>
      <c r="E455" s="598">
        <v>2200</v>
      </c>
      <c r="F455" s="580" t="s">
        <v>2126</v>
      </c>
      <c r="G455" s="590" t="s">
        <v>18</v>
      </c>
      <c r="H455" s="590" t="s">
        <v>19</v>
      </c>
      <c r="I455" s="590" t="s">
        <v>72</v>
      </c>
      <c r="J455" s="590">
        <v>44322</v>
      </c>
      <c r="K455" s="593" t="s">
        <v>4053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6489</v>
      </c>
      <c r="C456" s="424" t="s">
        <v>3156</v>
      </c>
      <c r="D456" s="580" t="s">
        <v>6357</v>
      </c>
      <c r="E456" s="592">
        <v>20000</v>
      </c>
      <c r="F456" s="580" t="s">
        <v>3561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4053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6497</v>
      </c>
      <c r="C457" s="424" t="s">
        <v>3156</v>
      </c>
      <c r="D457" s="580" t="s">
        <v>6357</v>
      </c>
      <c r="E457" s="592">
        <v>15000</v>
      </c>
      <c r="F457" s="580" t="s">
        <v>3431</v>
      </c>
      <c r="G457" s="590" t="s">
        <v>3158</v>
      </c>
      <c r="H457" s="590" t="s">
        <v>32</v>
      </c>
      <c r="I457" s="590" t="s">
        <v>3165</v>
      </c>
      <c r="J457" s="590">
        <v>43752</v>
      </c>
      <c r="K457" s="593" t="s">
        <v>4053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6520</v>
      </c>
      <c r="C458" s="424" t="s">
        <v>3156</v>
      </c>
      <c r="D458" s="580" t="s">
        <v>6357</v>
      </c>
      <c r="E458" s="592">
        <v>30000</v>
      </c>
      <c r="F458" s="580" t="s">
        <v>3168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4064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6426</v>
      </c>
      <c r="C459" s="424" t="s">
        <v>3156</v>
      </c>
      <c r="D459" s="580" t="s">
        <v>6357</v>
      </c>
      <c r="E459" s="592">
        <v>40000</v>
      </c>
      <c r="F459" s="580" t="s">
        <v>3396</v>
      </c>
      <c r="G459" s="590" t="s">
        <v>18</v>
      </c>
      <c r="H459" s="590" t="s">
        <v>19</v>
      </c>
      <c r="I459" s="590" t="s">
        <v>72</v>
      </c>
      <c r="J459" s="590">
        <v>44272</v>
      </c>
      <c r="K459" s="593" t="s">
        <v>6427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6527</v>
      </c>
      <c r="C460" s="580" t="s">
        <v>30</v>
      </c>
      <c r="D460" s="580" t="s">
        <v>237</v>
      </c>
      <c r="E460" s="592">
        <v>0</v>
      </c>
      <c r="F460" s="580" t="s">
        <v>4670</v>
      </c>
      <c r="G460" s="580" t="s">
        <v>18</v>
      </c>
      <c r="H460" s="580" t="s">
        <v>42</v>
      </c>
      <c r="I460" s="580" t="s">
        <v>48</v>
      </c>
      <c r="J460" s="590"/>
      <c r="K460" s="596" t="s">
        <v>4053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6491</v>
      </c>
      <c r="C461" s="424" t="s">
        <v>3156</v>
      </c>
      <c r="D461" s="580" t="s">
        <v>6357</v>
      </c>
      <c r="E461" s="592">
        <v>100000</v>
      </c>
      <c r="F461" s="580" t="s">
        <v>3694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4053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6528</v>
      </c>
      <c r="C462" s="424" t="s">
        <v>3156</v>
      </c>
      <c r="D462" s="580" t="s">
        <v>1307</v>
      </c>
      <c r="E462" s="592">
        <v>15000</v>
      </c>
      <c r="F462" s="580" t="s">
        <v>3410</v>
      </c>
      <c r="G462" s="590" t="s">
        <v>3158</v>
      </c>
      <c r="H462" s="590" t="s">
        <v>32</v>
      </c>
      <c r="I462" s="590" t="s">
        <v>3159</v>
      </c>
      <c r="J462" s="590">
        <v>43859</v>
      </c>
      <c r="K462" s="593" t="s">
        <v>4064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6529</v>
      </c>
      <c r="C463" s="424" t="s">
        <v>30</v>
      </c>
      <c r="D463" s="580" t="s">
        <v>6357</v>
      </c>
      <c r="E463" s="592">
        <v>3440319.83</v>
      </c>
      <c r="F463" s="580" t="s">
        <v>4609</v>
      </c>
      <c r="G463" s="580" t="s">
        <v>18</v>
      </c>
      <c r="H463" s="580" t="s">
        <v>32</v>
      </c>
      <c r="I463" s="580" t="s">
        <v>3936</v>
      </c>
      <c r="J463" s="590"/>
      <c r="K463" s="596" t="s">
        <v>4068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6489</v>
      </c>
      <c r="C464" s="424" t="s">
        <v>3156</v>
      </c>
      <c r="D464" s="580" t="s">
        <v>6357</v>
      </c>
      <c r="E464" s="592">
        <v>10000</v>
      </c>
      <c r="F464" s="580" t="s">
        <v>3561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4053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6458</v>
      </c>
      <c r="C465" s="424" t="s">
        <v>30</v>
      </c>
      <c r="D465" s="580" t="s">
        <v>6357</v>
      </c>
      <c r="E465" s="592">
        <v>155000</v>
      </c>
      <c r="F465" s="580" t="s">
        <v>5346</v>
      </c>
      <c r="G465" s="572" t="s">
        <v>159</v>
      </c>
      <c r="H465" s="580" t="s">
        <v>32</v>
      </c>
      <c r="I465" s="572" t="s">
        <v>4730</v>
      </c>
      <c r="J465" s="610">
        <v>44180</v>
      </c>
      <c r="K465" s="596" t="s">
        <v>4053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6530</v>
      </c>
      <c r="C466" s="549" t="s">
        <v>30</v>
      </c>
      <c r="D466" s="615" t="s">
        <v>6357</v>
      </c>
      <c r="E466" s="616">
        <v>5000</v>
      </c>
      <c r="F466" s="615" t="s">
        <v>773</v>
      </c>
      <c r="G466" s="615" t="s">
        <v>18</v>
      </c>
      <c r="H466" s="615" t="s">
        <v>42</v>
      </c>
      <c r="I466" s="615" t="s">
        <v>48</v>
      </c>
      <c r="J466" s="614">
        <v>44407</v>
      </c>
      <c r="K466" s="617" t="s">
        <v>4047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6502</v>
      </c>
      <c r="C467" s="580" t="s">
        <v>30</v>
      </c>
      <c r="D467" s="580" t="s">
        <v>237</v>
      </c>
      <c r="E467" s="592">
        <v>0</v>
      </c>
      <c r="F467" s="580" t="s">
        <v>5213</v>
      </c>
      <c r="G467" s="580" t="s">
        <v>159</v>
      </c>
      <c r="H467" s="580" t="s">
        <v>32</v>
      </c>
      <c r="I467" s="580" t="s">
        <v>3887</v>
      </c>
      <c r="J467" s="590">
        <v>44090</v>
      </c>
      <c r="K467" s="596" t="s">
        <v>4064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6488</v>
      </c>
      <c r="C468" s="424" t="s">
        <v>3156</v>
      </c>
      <c r="D468" s="580" t="s">
        <v>6357</v>
      </c>
      <c r="E468" s="592">
        <v>150000</v>
      </c>
      <c r="F468" s="580" t="s">
        <v>3228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4047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6424</v>
      </c>
      <c r="C469" s="424" t="s">
        <v>3156</v>
      </c>
      <c r="D469" s="580" t="s">
        <v>6357</v>
      </c>
      <c r="E469" s="592">
        <v>13000</v>
      </c>
      <c r="F469" s="580" t="s">
        <v>937</v>
      </c>
      <c r="G469" s="590" t="s">
        <v>18</v>
      </c>
      <c r="H469" s="590" t="s">
        <v>19</v>
      </c>
      <c r="I469" s="590" t="s">
        <v>72</v>
      </c>
      <c r="J469" s="590">
        <v>44321</v>
      </c>
      <c r="K469" s="593" t="s">
        <v>4053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6531</v>
      </c>
      <c r="C470" s="424" t="s">
        <v>30</v>
      </c>
      <c r="D470" s="580" t="s">
        <v>6357</v>
      </c>
      <c r="E470" s="592">
        <v>199844.32</v>
      </c>
      <c r="F470" s="580" t="s">
        <v>4647</v>
      </c>
      <c r="G470" s="580" t="s">
        <v>159</v>
      </c>
      <c r="H470" s="580" t="s">
        <v>32</v>
      </c>
      <c r="I470" s="580" t="s">
        <v>3887</v>
      </c>
      <c r="J470" s="590">
        <v>44228</v>
      </c>
      <c r="K470" s="596" t="s">
        <v>4047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6489</v>
      </c>
      <c r="C471" s="424" t="s">
        <v>3156</v>
      </c>
      <c r="D471" s="580" t="s">
        <v>6357</v>
      </c>
      <c r="E471" s="592">
        <v>10000</v>
      </c>
      <c r="F471" s="580" t="s">
        <v>3561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4053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6426</v>
      </c>
      <c r="C472" s="424" t="s">
        <v>3156</v>
      </c>
      <c r="D472" s="580" t="s">
        <v>1307</v>
      </c>
      <c r="E472" s="592">
        <v>30000</v>
      </c>
      <c r="F472" s="580" t="s">
        <v>3396</v>
      </c>
      <c r="G472" s="590" t="s">
        <v>18</v>
      </c>
      <c r="H472" s="590" t="s">
        <v>19</v>
      </c>
      <c r="I472" s="590" t="s">
        <v>72</v>
      </c>
      <c r="J472" s="590">
        <v>44272</v>
      </c>
      <c r="K472" s="593" t="s">
        <v>6427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6532</v>
      </c>
      <c r="C473" s="580" t="s">
        <v>30</v>
      </c>
      <c r="D473" s="580" t="s">
        <v>237</v>
      </c>
      <c r="E473" s="592">
        <v>0</v>
      </c>
      <c r="F473" s="580" t="s">
        <v>4296</v>
      </c>
      <c r="G473" s="580" t="s">
        <v>18</v>
      </c>
      <c r="H473" s="580" t="s">
        <v>32</v>
      </c>
      <c r="I473" s="580" t="s">
        <v>4051</v>
      </c>
      <c r="J473" s="590">
        <v>44141</v>
      </c>
      <c r="K473" s="596" t="s">
        <v>4053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6363</v>
      </c>
      <c r="C474" s="424" t="s">
        <v>3156</v>
      </c>
      <c r="D474" s="580" t="s">
        <v>6357</v>
      </c>
      <c r="E474" s="592">
        <v>6000</v>
      </c>
      <c r="F474" s="580" t="s">
        <v>3422</v>
      </c>
      <c r="G474" s="590" t="s">
        <v>3158</v>
      </c>
      <c r="H474" s="590" t="s">
        <v>32</v>
      </c>
      <c r="I474" s="590" t="s">
        <v>3159</v>
      </c>
      <c r="J474" s="590">
        <v>43703</v>
      </c>
      <c r="K474" s="593" t="s">
        <v>4447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6533</v>
      </c>
      <c r="C475" s="424" t="s">
        <v>30</v>
      </c>
      <c r="D475" s="580" t="s">
        <v>6357</v>
      </c>
      <c r="E475" s="592">
        <v>20000</v>
      </c>
      <c r="F475" s="580" t="s">
        <v>4292</v>
      </c>
      <c r="G475" s="580" t="s">
        <v>3158</v>
      </c>
      <c r="H475" s="580" t="s">
        <v>32</v>
      </c>
      <c r="I475" s="580" t="s">
        <v>3158</v>
      </c>
      <c r="J475" s="590">
        <v>44235</v>
      </c>
      <c r="K475" s="596" t="s">
        <v>4053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6364</v>
      </c>
      <c r="C476" s="424" t="s">
        <v>3156</v>
      </c>
      <c r="D476" s="580" t="s">
        <v>6357</v>
      </c>
      <c r="E476" s="592">
        <v>16000</v>
      </c>
      <c r="F476" s="580" t="s">
        <v>3784</v>
      </c>
      <c r="G476" s="590" t="s">
        <v>3158</v>
      </c>
      <c r="H476" s="590" t="s">
        <v>32</v>
      </c>
      <c r="I476" s="590" t="s">
        <v>3159</v>
      </c>
      <c r="J476" s="590">
        <v>43567</v>
      </c>
      <c r="K476" s="593" t="s">
        <v>4053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6534</v>
      </c>
      <c r="C477" s="580" t="s">
        <v>30</v>
      </c>
      <c r="D477" s="580" t="s">
        <v>237</v>
      </c>
      <c r="E477" s="592">
        <v>0</v>
      </c>
      <c r="F477" s="580" t="s">
        <v>4231</v>
      </c>
      <c r="G477" s="580" t="s">
        <v>159</v>
      </c>
      <c r="H477" s="580" t="s">
        <v>32</v>
      </c>
      <c r="I477" s="580" t="s">
        <v>4232</v>
      </c>
      <c r="J477" s="590">
        <v>44120</v>
      </c>
      <c r="K477" s="596" t="s">
        <v>4053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6535</v>
      </c>
      <c r="C478" s="424" t="s">
        <v>3156</v>
      </c>
      <c r="D478" s="580" t="s">
        <v>6357</v>
      </c>
      <c r="E478" s="592">
        <v>500</v>
      </c>
      <c r="F478" s="580" t="s">
        <v>821</v>
      </c>
      <c r="G478" s="590" t="s">
        <v>18</v>
      </c>
      <c r="H478" s="590" t="s">
        <v>19</v>
      </c>
      <c r="I478" s="590" t="s">
        <v>72</v>
      </c>
      <c r="J478" s="590">
        <v>44280</v>
      </c>
      <c r="K478" s="593" t="s">
        <v>4053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6534</v>
      </c>
      <c r="C479" s="424" t="s">
        <v>30</v>
      </c>
      <c r="D479" s="580" t="s">
        <v>1307</v>
      </c>
      <c r="E479" s="592">
        <v>200000</v>
      </c>
      <c r="F479" s="580" t="s">
        <v>4231</v>
      </c>
      <c r="G479" s="580" t="s">
        <v>159</v>
      </c>
      <c r="H479" s="580" t="s">
        <v>32</v>
      </c>
      <c r="I479" s="580" t="s">
        <v>4232</v>
      </c>
      <c r="J479" s="590">
        <v>44120</v>
      </c>
      <c r="K479" s="596" t="s">
        <v>4053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6536</v>
      </c>
      <c r="C480" s="424" t="s">
        <v>3156</v>
      </c>
      <c r="D480" s="580" t="s">
        <v>6357</v>
      </c>
      <c r="E480" s="592">
        <v>12000</v>
      </c>
      <c r="F480" s="580" t="s">
        <v>1028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4047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6537</v>
      </c>
      <c r="C481" s="424" t="s">
        <v>30</v>
      </c>
      <c r="D481" s="580" t="s">
        <v>6357</v>
      </c>
      <c r="E481" s="592">
        <v>30000</v>
      </c>
      <c r="F481" s="580" t="s">
        <v>4983</v>
      </c>
      <c r="G481" s="580" t="s">
        <v>159</v>
      </c>
      <c r="H481" s="580" t="s">
        <v>32</v>
      </c>
      <c r="I481" s="618" t="s">
        <v>4984</v>
      </c>
      <c r="J481" s="590">
        <v>44130</v>
      </c>
      <c r="K481" s="596" t="s">
        <v>4053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6363</v>
      </c>
      <c r="C482" s="424" t="s">
        <v>3156</v>
      </c>
      <c r="D482" s="580" t="s">
        <v>6357</v>
      </c>
      <c r="E482" s="592">
        <v>2000</v>
      </c>
      <c r="F482" s="580" t="s">
        <v>3422</v>
      </c>
      <c r="G482" s="590" t="s">
        <v>3158</v>
      </c>
      <c r="H482" s="590" t="s">
        <v>32</v>
      </c>
      <c r="I482" s="590" t="s">
        <v>3159</v>
      </c>
      <c r="J482" s="590">
        <v>43703</v>
      </c>
      <c r="K482" s="593" t="s">
        <v>4447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6425</v>
      </c>
      <c r="C483" s="424" t="s">
        <v>3156</v>
      </c>
      <c r="D483" s="580" t="s">
        <v>6357</v>
      </c>
      <c r="E483" s="592">
        <v>15000</v>
      </c>
      <c r="F483" s="580" t="s">
        <v>3486</v>
      </c>
      <c r="G483" s="590" t="s">
        <v>18</v>
      </c>
      <c r="H483" s="590" t="s">
        <v>19</v>
      </c>
      <c r="I483" s="590" t="s">
        <v>72</v>
      </c>
      <c r="J483" s="590">
        <v>44295</v>
      </c>
      <c r="K483" s="593" t="s">
        <v>4061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6490</v>
      </c>
      <c r="C484" s="424" t="s">
        <v>3156</v>
      </c>
      <c r="D484" s="580" t="s">
        <v>6357</v>
      </c>
      <c r="E484" s="592">
        <v>2000</v>
      </c>
      <c r="F484" s="580" t="s">
        <v>3469</v>
      </c>
      <c r="G484" s="590" t="s">
        <v>18</v>
      </c>
      <c r="H484" s="590" t="s">
        <v>19</v>
      </c>
      <c r="I484" s="590" t="s">
        <v>3206</v>
      </c>
      <c r="J484" s="590">
        <v>44266</v>
      </c>
      <c r="K484" s="593" t="s">
        <v>4064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6538</v>
      </c>
      <c r="C485" s="424" t="s">
        <v>3156</v>
      </c>
      <c r="D485" s="580" t="s">
        <v>6357</v>
      </c>
      <c r="E485" s="592">
        <v>1000000</v>
      </c>
      <c r="F485" s="580" t="s">
        <v>493</v>
      </c>
      <c r="G485" s="590" t="s">
        <v>18</v>
      </c>
      <c r="H485" s="590" t="s">
        <v>19</v>
      </c>
      <c r="I485" s="590" t="s">
        <v>72</v>
      </c>
      <c r="J485" s="590">
        <v>44263</v>
      </c>
      <c r="K485" s="593" t="s">
        <v>4053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6539</v>
      </c>
      <c r="C486" s="580" t="s">
        <v>30</v>
      </c>
      <c r="D486" s="580" t="s">
        <v>237</v>
      </c>
      <c r="E486" s="592">
        <v>0</v>
      </c>
      <c r="F486" s="580" t="s">
        <v>5060</v>
      </c>
      <c r="G486" s="580" t="s">
        <v>159</v>
      </c>
      <c r="H486" s="580" t="s">
        <v>32</v>
      </c>
      <c r="I486" s="580" t="s">
        <v>4326</v>
      </c>
      <c r="J486" s="590">
        <v>44775</v>
      </c>
      <c r="K486" s="596" t="s">
        <v>4068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6528</v>
      </c>
      <c r="C487" s="580" t="s">
        <v>3156</v>
      </c>
      <c r="D487" s="580" t="s">
        <v>237</v>
      </c>
      <c r="E487" s="592">
        <v>467689.84</v>
      </c>
      <c r="F487" s="580" t="s">
        <v>3410</v>
      </c>
      <c r="G487" s="590" t="s">
        <v>3158</v>
      </c>
      <c r="H487" s="590" t="s">
        <v>32</v>
      </c>
      <c r="I487" s="590" t="s">
        <v>3159</v>
      </c>
      <c r="J487" s="590">
        <v>43859</v>
      </c>
      <c r="K487" s="593" t="s">
        <v>4064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6474</v>
      </c>
      <c r="C488" s="580" t="s">
        <v>30</v>
      </c>
      <c r="D488" s="580" t="s">
        <v>237</v>
      </c>
      <c r="E488" s="592">
        <v>0</v>
      </c>
      <c r="F488" s="580" t="s">
        <v>4281</v>
      </c>
      <c r="G488" s="580" t="s">
        <v>159</v>
      </c>
      <c r="H488" s="580" t="s">
        <v>32</v>
      </c>
      <c r="I488" s="580" t="s">
        <v>3887</v>
      </c>
      <c r="J488" s="590">
        <v>44228</v>
      </c>
      <c r="K488" s="596" t="s">
        <v>4047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6540</v>
      </c>
      <c r="C489" s="424" t="s">
        <v>30</v>
      </c>
      <c r="D489" s="580" t="s">
        <v>6357</v>
      </c>
      <c r="E489" s="592">
        <v>387869.72</v>
      </c>
      <c r="F489" s="580" t="s">
        <v>6541</v>
      </c>
      <c r="G489" s="580" t="s">
        <v>3158</v>
      </c>
      <c r="H489" s="580" t="s">
        <v>32</v>
      </c>
      <c r="I489" s="580" t="s">
        <v>3158</v>
      </c>
      <c r="J489" s="590">
        <v>44195</v>
      </c>
      <c r="K489" s="596" t="s">
        <v>4064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6458</v>
      </c>
      <c r="C490" s="424" t="s">
        <v>30</v>
      </c>
      <c r="D490" s="580" t="s">
        <v>6357</v>
      </c>
      <c r="E490" s="592">
        <v>169129.47</v>
      </c>
      <c r="F490" s="580" t="s">
        <v>5346</v>
      </c>
      <c r="G490" s="580" t="s">
        <v>159</v>
      </c>
      <c r="H490" s="580" t="s">
        <v>32</v>
      </c>
      <c r="I490" s="580" t="s">
        <v>4730</v>
      </c>
      <c r="J490" s="590">
        <v>44180</v>
      </c>
      <c r="K490" s="596" t="s">
        <v>4053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6542</v>
      </c>
      <c r="C491" s="424" t="s">
        <v>30</v>
      </c>
      <c r="D491" s="580" t="s">
        <v>6357</v>
      </c>
      <c r="E491" s="592">
        <v>300000</v>
      </c>
      <c r="F491" s="580" t="s">
        <v>5608</v>
      </c>
      <c r="G491" s="580" t="s">
        <v>159</v>
      </c>
      <c r="H491" s="580" t="s">
        <v>32</v>
      </c>
      <c r="I491" s="580" t="s">
        <v>4709</v>
      </c>
      <c r="J491" s="590">
        <v>44397</v>
      </c>
      <c r="K491" s="596" t="s">
        <v>4064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6365</v>
      </c>
      <c r="C492" s="424" t="s">
        <v>3156</v>
      </c>
      <c r="D492" s="580" t="s">
        <v>6357</v>
      </c>
      <c r="E492" s="592">
        <v>15000</v>
      </c>
      <c r="F492" s="580" t="s">
        <v>3459</v>
      </c>
      <c r="G492" s="590" t="s">
        <v>3158</v>
      </c>
      <c r="H492" s="590" t="s">
        <v>32</v>
      </c>
      <c r="I492" s="590" t="s">
        <v>3159</v>
      </c>
      <c r="J492" s="590">
        <v>43605</v>
      </c>
      <c r="K492" s="593" t="s">
        <v>4064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6489</v>
      </c>
      <c r="C493" s="424" t="s">
        <v>3156</v>
      </c>
      <c r="D493" s="580" t="s">
        <v>6357</v>
      </c>
      <c r="E493" s="592">
        <v>36000</v>
      </c>
      <c r="F493" s="580" t="s">
        <v>3561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4053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6543</v>
      </c>
      <c r="C494" s="580" t="s">
        <v>30</v>
      </c>
      <c r="D494" s="580" t="s">
        <v>237</v>
      </c>
      <c r="E494" s="592">
        <v>0</v>
      </c>
      <c r="F494" s="580" t="s">
        <v>5388</v>
      </c>
      <c r="G494" s="580" t="s">
        <v>159</v>
      </c>
      <c r="H494" s="580" t="s">
        <v>32</v>
      </c>
      <c r="I494" s="580" t="s">
        <v>4232</v>
      </c>
      <c r="J494" s="590">
        <v>44078</v>
      </c>
      <c r="K494" s="596" t="s">
        <v>4047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6379</v>
      </c>
      <c r="C495" s="424" t="s">
        <v>3156</v>
      </c>
      <c r="D495" s="580" t="s">
        <v>6357</v>
      </c>
      <c r="E495" s="592">
        <v>29127.62</v>
      </c>
      <c r="F495" s="580" t="s">
        <v>3674</v>
      </c>
      <c r="G495" s="590" t="s">
        <v>3158</v>
      </c>
      <c r="H495" s="590" t="s">
        <v>32</v>
      </c>
      <c r="I495" s="590" t="s">
        <v>3159</v>
      </c>
      <c r="J495" s="590">
        <v>43894</v>
      </c>
      <c r="K495" s="593" t="s">
        <v>4064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6544</v>
      </c>
      <c r="C496" s="424" t="s">
        <v>3156</v>
      </c>
      <c r="D496" s="580" t="s">
        <v>6357</v>
      </c>
      <c r="E496" s="592">
        <v>4000</v>
      </c>
      <c r="F496" s="580" t="s">
        <v>3363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4053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6542</v>
      </c>
      <c r="C497" s="424" t="s">
        <v>30</v>
      </c>
      <c r="D497" s="580" t="s">
        <v>1307</v>
      </c>
      <c r="E497" s="592">
        <v>83704.06</v>
      </c>
      <c r="F497" s="580" t="s">
        <v>6545</v>
      </c>
      <c r="G497" s="580" t="s">
        <v>159</v>
      </c>
      <c r="H497" s="580" t="s">
        <v>32</v>
      </c>
      <c r="I497" s="580" t="s">
        <v>4709</v>
      </c>
      <c r="J497" s="590">
        <v>44397</v>
      </c>
      <c r="K497" s="596" t="s">
        <v>4064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6546</v>
      </c>
      <c r="C498" s="424" t="s">
        <v>30</v>
      </c>
      <c r="D498" s="580" t="s">
        <v>1307</v>
      </c>
      <c r="E498" s="592">
        <v>5000</v>
      </c>
      <c r="F498" s="580" t="s">
        <v>4425</v>
      </c>
      <c r="G498" s="580" t="s">
        <v>18</v>
      </c>
      <c r="H498" s="580" t="s">
        <v>32</v>
      </c>
      <c r="I498" s="580" t="s">
        <v>4426</v>
      </c>
      <c r="J498" s="590">
        <v>44305</v>
      </c>
      <c r="K498" s="596" t="s">
        <v>4068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6547</v>
      </c>
      <c r="C499" s="580" t="s">
        <v>3156</v>
      </c>
      <c r="D499" s="580" t="s">
        <v>237</v>
      </c>
      <c r="E499" s="592">
        <v>110571.37</v>
      </c>
      <c r="F499" s="580" t="s">
        <v>3710</v>
      </c>
      <c r="G499" s="590" t="s">
        <v>3224</v>
      </c>
      <c r="H499" s="590" t="s">
        <v>32</v>
      </c>
      <c r="I499" s="590" t="s">
        <v>3224</v>
      </c>
      <c r="J499" s="590">
        <v>43990</v>
      </c>
      <c r="K499" s="593" t="s">
        <v>4068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6548</v>
      </c>
      <c r="C500" s="580" t="s">
        <v>30</v>
      </c>
      <c r="D500" s="580" t="s">
        <v>237</v>
      </c>
      <c r="E500" s="592">
        <v>0</v>
      </c>
      <c r="F500" s="580" t="s">
        <v>5407</v>
      </c>
      <c r="G500" s="580" t="s">
        <v>18</v>
      </c>
      <c r="H500" s="580" t="s">
        <v>32</v>
      </c>
      <c r="I500" s="580" t="s">
        <v>4051</v>
      </c>
      <c r="J500" s="590">
        <v>44148</v>
      </c>
      <c r="K500" s="596" t="s">
        <v>4053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6520</v>
      </c>
      <c r="C501" s="424" t="s">
        <v>3156</v>
      </c>
      <c r="D501" s="580" t="s">
        <v>6357</v>
      </c>
      <c r="E501" s="592">
        <v>3000</v>
      </c>
      <c r="F501" s="580" t="s">
        <v>3168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4064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6489</v>
      </c>
      <c r="C502" s="424" t="s">
        <v>3156</v>
      </c>
      <c r="D502" s="580" t="s">
        <v>6357</v>
      </c>
      <c r="E502" s="592">
        <v>9000</v>
      </c>
      <c r="F502" s="580" t="s">
        <v>3561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4053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6549</v>
      </c>
      <c r="C503" s="424" t="s">
        <v>30</v>
      </c>
      <c r="D503" s="580" t="s">
        <v>6357</v>
      </c>
      <c r="E503" s="592">
        <v>10000</v>
      </c>
      <c r="F503" s="580" t="s">
        <v>5365</v>
      </c>
      <c r="G503" s="580" t="s">
        <v>18</v>
      </c>
      <c r="H503" s="580" t="s">
        <v>32</v>
      </c>
      <c r="I503" s="580" t="s">
        <v>4051</v>
      </c>
      <c r="J503" s="590">
        <v>44133</v>
      </c>
      <c r="K503" s="596" t="s">
        <v>4064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6550</v>
      </c>
      <c r="C504" s="424" t="s">
        <v>30</v>
      </c>
      <c r="D504" s="580" t="s">
        <v>1307</v>
      </c>
      <c r="E504" s="592">
        <v>117509.41</v>
      </c>
      <c r="F504" s="580" t="s">
        <v>4435</v>
      </c>
      <c r="G504" s="580" t="s">
        <v>3158</v>
      </c>
      <c r="H504" s="580" t="s">
        <v>32</v>
      </c>
      <c r="I504" s="580" t="s">
        <v>3158</v>
      </c>
      <c r="J504" s="590">
        <v>44368</v>
      </c>
      <c r="K504" s="596" t="s">
        <v>4053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6551</v>
      </c>
      <c r="C505" s="580" t="s">
        <v>30</v>
      </c>
      <c r="D505" s="580" t="s">
        <v>237</v>
      </c>
      <c r="E505" s="592">
        <v>0</v>
      </c>
      <c r="F505" s="580" t="s">
        <v>5222</v>
      </c>
      <c r="G505" s="580" t="s">
        <v>18</v>
      </c>
      <c r="H505" s="580" t="s">
        <v>32</v>
      </c>
      <c r="I505" s="580" t="s">
        <v>4051</v>
      </c>
      <c r="J505" s="590">
        <v>44196</v>
      </c>
      <c r="K505" s="596" t="s">
        <v>4061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6363</v>
      </c>
      <c r="C506" s="424" t="s">
        <v>3156</v>
      </c>
      <c r="D506" s="580" t="s">
        <v>6357</v>
      </c>
      <c r="E506" s="592">
        <v>70000</v>
      </c>
      <c r="F506" s="580" t="s">
        <v>3422</v>
      </c>
      <c r="G506" s="590" t="s">
        <v>3158</v>
      </c>
      <c r="H506" s="590" t="s">
        <v>32</v>
      </c>
      <c r="I506" s="590" t="s">
        <v>3159</v>
      </c>
      <c r="J506" s="590">
        <v>43703</v>
      </c>
      <c r="K506" s="593" t="s">
        <v>4447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6486</v>
      </c>
      <c r="C507" s="424" t="s">
        <v>30</v>
      </c>
      <c r="D507" s="580" t="s">
        <v>1307</v>
      </c>
      <c r="E507" s="592">
        <v>56000</v>
      </c>
      <c r="F507" s="580" t="s">
        <v>5520</v>
      </c>
      <c r="G507" s="580" t="s">
        <v>18</v>
      </c>
      <c r="H507" s="580" t="s">
        <v>42</v>
      </c>
      <c r="I507" s="580" t="s">
        <v>48</v>
      </c>
      <c r="J507" s="590">
        <v>44291</v>
      </c>
      <c r="K507" s="596" t="s">
        <v>4068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6552</v>
      </c>
      <c r="C508" s="424" t="s">
        <v>3156</v>
      </c>
      <c r="D508" s="580" t="s">
        <v>6357</v>
      </c>
      <c r="E508" s="592">
        <v>86000</v>
      </c>
      <c r="F508" s="580" t="s">
        <v>3781</v>
      </c>
      <c r="G508" s="590" t="s">
        <v>18</v>
      </c>
      <c r="H508" s="590" t="s">
        <v>19</v>
      </c>
      <c r="I508" s="590" t="s">
        <v>3206</v>
      </c>
      <c r="J508" s="590">
        <v>44267</v>
      </c>
      <c r="K508" s="593" t="s">
        <v>4053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6379</v>
      </c>
      <c r="C509" s="424" t="s">
        <v>3156</v>
      </c>
      <c r="D509" s="580" t="s">
        <v>6357</v>
      </c>
      <c r="E509" s="592">
        <v>1000</v>
      </c>
      <c r="F509" s="580" t="s">
        <v>3674</v>
      </c>
      <c r="G509" s="590" t="s">
        <v>3158</v>
      </c>
      <c r="H509" s="590" t="s">
        <v>32</v>
      </c>
      <c r="I509" s="590" t="s">
        <v>3159</v>
      </c>
      <c r="J509" s="590">
        <v>43894</v>
      </c>
      <c r="K509" s="593" t="s">
        <v>4064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6435</v>
      </c>
      <c r="C510" s="424" t="s">
        <v>30</v>
      </c>
      <c r="D510" s="580" t="s">
        <v>6357</v>
      </c>
      <c r="E510" s="592">
        <v>10000</v>
      </c>
      <c r="F510" s="580" t="s">
        <v>4400</v>
      </c>
      <c r="G510" s="580" t="s">
        <v>18</v>
      </c>
      <c r="H510" s="580" t="s">
        <v>32</v>
      </c>
      <c r="I510" s="580" t="s">
        <v>4401</v>
      </c>
      <c r="J510" s="590">
        <v>44089</v>
      </c>
      <c r="K510" s="596" t="s">
        <v>4061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6491</v>
      </c>
      <c r="C511" s="424" t="s">
        <v>3156</v>
      </c>
      <c r="D511" s="580" t="s">
        <v>6357</v>
      </c>
      <c r="E511" s="592">
        <v>15000</v>
      </c>
      <c r="F511" s="580" t="s">
        <v>3694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4053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6553</v>
      </c>
      <c r="C512" s="424" t="s">
        <v>3156</v>
      </c>
      <c r="D512" s="580" t="s">
        <v>1307</v>
      </c>
      <c r="E512" s="592">
        <v>50000</v>
      </c>
      <c r="F512" s="580" t="s">
        <v>3680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4053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6494</v>
      </c>
      <c r="C513" s="424" t="s">
        <v>3156</v>
      </c>
      <c r="D513" s="580" t="s">
        <v>6357</v>
      </c>
      <c r="E513" s="592">
        <v>150000</v>
      </c>
      <c r="F513" s="580" t="s">
        <v>3314</v>
      </c>
      <c r="G513" s="590" t="s">
        <v>18</v>
      </c>
      <c r="H513" s="590" t="s">
        <v>19</v>
      </c>
      <c r="I513" s="590" t="s">
        <v>72</v>
      </c>
      <c r="J513" s="590">
        <v>44328</v>
      </c>
      <c r="K513" s="593" t="s">
        <v>4053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6437</v>
      </c>
      <c r="C514" s="424" t="s">
        <v>30</v>
      </c>
      <c r="D514" s="580" t="s">
        <v>6357</v>
      </c>
      <c r="E514" s="592">
        <v>130000</v>
      </c>
      <c r="F514" s="580" t="s">
        <v>4116</v>
      </c>
      <c r="G514" s="580" t="s">
        <v>3158</v>
      </c>
      <c r="H514" s="580" t="s">
        <v>32</v>
      </c>
      <c r="I514" s="580" t="s">
        <v>3158</v>
      </c>
      <c r="J514" s="590">
        <v>44180</v>
      </c>
      <c r="K514" s="596" t="s">
        <v>4053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6437</v>
      </c>
      <c r="C515" s="424" t="s">
        <v>30</v>
      </c>
      <c r="D515" s="580" t="s">
        <v>6357</v>
      </c>
      <c r="E515" s="592">
        <v>43000</v>
      </c>
      <c r="F515" s="580" t="s">
        <v>4116</v>
      </c>
      <c r="G515" s="580" t="s">
        <v>3158</v>
      </c>
      <c r="H515" s="580" t="s">
        <v>32</v>
      </c>
      <c r="I515" s="580" t="s">
        <v>3158</v>
      </c>
      <c r="J515" s="590">
        <v>44180</v>
      </c>
      <c r="K515" s="596" t="s">
        <v>4053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6379</v>
      </c>
      <c r="C516" s="424" t="s">
        <v>3156</v>
      </c>
      <c r="D516" s="580" t="s">
        <v>6357</v>
      </c>
      <c r="E516" s="592">
        <v>40000</v>
      </c>
      <c r="F516" s="580" t="s">
        <v>3674</v>
      </c>
      <c r="G516" s="590" t="s">
        <v>3158</v>
      </c>
      <c r="H516" s="590" t="s">
        <v>32</v>
      </c>
      <c r="I516" s="590" t="s">
        <v>3159</v>
      </c>
      <c r="J516" s="590">
        <v>43894</v>
      </c>
      <c r="K516" s="593" t="s">
        <v>4064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6365</v>
      </c>
      <c r="C517" s="424" t="s">
        <v>3156</v>
      </c>
      <c r="D517" s="580" t="s">
        <v>6357</v>
      </c>
      <c r="E517" s="592">
        <v>75000</v>
      </c>
      <c r="F517" s="580" t="s">
        <v>3459</v>
      </c>
      <c r="G517" s="590" t="s">
        <v>3158</v>
      </c>
      <c r="H517" s="590" t="s">
        <v>32</v>
      </c>
      <c r="I517" s="590" t="s">
        <v>3159</v>
      </c>
      <c r="J517" s="590">
        <v>43605</v>
      </c>
      <c r="K517" s="593" t="s">
        <v>4064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6458</v>
      </c>
      <c r="C518" s="424" t="s">
        <v>30</v>
      </c>
      <c r="D518" s="580" t="s">
        <v>6357</v>
      </c>
      <c r="E518" s="592">
        <v>3000</v>
      </c>
      <c r="F518" s="580" t="s">
        <v>5346</v>
      </c>
      <c r="G518" s="580" t="s">
        <v>159</v>
      </c>
      <c r="H518" s="580" t="s">
        <v>32</v>
      </c>
      <c r="I518" s="580" t="s">
        <v>4730</v>
      </c>
      <c r="J518" s="590">
        <v>44180</v>
      </c>
      <c r="K518" s="596" t="s">
        <v>4053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6489</v>
      </c>
      <c r="C519" s="424" t="s">
        <v>3156</v>
      </c>
      <c r="D519" s="580" t="s">
        <v>6357</v>
      </c>
      <c r="E519" s="592">
        <v>2000</v>
      </c>
      <c r="F519" s="580" t="s">
        <v>3561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4053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6452</v>
      </c>
      <c r="C520" s="580" t="s">
        <v>3156</v>
      </c>
      <c r="D520" s="580" t="s">
        <v>237</v>
      </c>
      <c r="E520" s="592">
        <v>104633.35</v>
      </c>
      <c r="F520" s="580" t="s">
        <v>3273</v>
      </c>
      <c r="G520" s="590" t="s">
        <v>18</v>
      </c>
      <c r="H520" s="590" t="s">
        <v>19</v>
      </c>
      <c r="I520" s="590" t="s">
        <v>3206</v>
      </c>
      <c r="J520" s="590">
        <v>44273</v>
      </c>
      <c r="K520" s="593" t="s">
        <v>4053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6549</v>
      </c>
      <c r="C521" s="580" t="s">
        <v>30</v>
      </c>
      <c r="D521" s="580" t="s">
        <v>237</v>
      </c>
      <c r="E521" s="592">
        <v>0</v>
      </c>
      <c r="F521" s="580" t="s">
        <v>5365</v>
      </c>
      <c r="G521" s="580" t="s">
        <v>18</v>
      </c>
      <c r="H521" s="580" t="s">
        <v>32</v>
      </c>
      <c r="I521" s="580" t="s">
        <v>4051</v>
      </c>
      <c r="J521" s="590">
        <v>44133</v>
      </c>
      <c r="K521" s="596" t="s">
        <v>4064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6554</v>
      </c>
      <c r="C522" s="424" t="s">
        <v>3156</v>
      </c>
      <c r="D522" s="580" t="s">
        <v>6357</v>
      </c>
      <c r="E522" s="592">
        <v>50000</v>
      </c>
      <c r="F522" s="580" t="s">
        <v>1241</v>
      </c>
      <c r="G522" s="590" t="s">
        <v>18</v>
      </c>
      <c r="H522" s="590" t="s">
        <v>19</v>
      </c>
      <c r="I522" s="590" t="s">
        <v>72</v>
      </c>
      <c r="J522" s="590">
        <v>44340</v>
      </c>
      <c r="K522" s="593" t="s">
        <v>4064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6555</v>
      </c>
      <c r="C523" s="580" t="s">
        <v>3156</v>
      </c>
      <c r="D523" s="580" t="s">
        <v>237</v>
      </c>
      <c r="E523" s="592">
        <v>397214.14</v>
      </c>
      <c r="F523" s="580" t="s">
        <v>3719</v>
      </c>
      <c r="G523" s="590" t="s">
        <v>3158</v>
      </c>
      <c r="H523" s="590" t="s">
        <v>32</v>
      </c>
      <c r="I523" s="590" t="s">
        <v>3165</v>
      </c>
      <c r="J523" s="590">
        <v>43539</v>
      </c>
      <c r="K523" s="593" t="s">
        <v>4053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6556</v>
      </c>
      <c r="C524" s="580" t="s">
        <v>3156</v>
      </c>
      <c r="D524" s="580" t="s">
        <v>237</v>
      </c>
      <c r="E524" s="592">
        <v>40150.79</v>
      </c>
      <c r="F524" s="580" t="s">
        <v>3719</v>
      </c>
      <c r="G524" s="590" t="s">
        <v>3158</v>
      </c>
      <c r="H524" s="590" t="s">
        <v>32</v>
      </c>
      <c r="I524" s="590" t="s">
        <v>3165</v>
      </c>
      <c r="J524" s="590">
        <v>44397</v>
      </c>
      <c r="K524" s="593" t="s">
        <v>4101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6521</v>
      </c>
      <c r="C525" s="424" t="s">
        <v>3156</v>
      </c>
      <c r="D525" s="580" t="s">
        <v>6357</v>
      </c>
      <c r="E525" s="592">
        <v>20000</v>
      </c>
      <c r="F525" s="580" t="s">
        <v>3610</v>
      </c>
      <c r="G525" s="590" t="s">
        <v>18</v>
      </c>
      <c r="H525" s="590" t="s">
        <v>19</v>
      </c>
      <c r="I525" s="590" t="s">
        <v>72</v>
      </c>
      <c r="J525" s="590">
        <v>44319</v>
      </c>
      <c r="K525" s="593" t="s">
        <v>4053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6535</v>
      </c>
      <c r="C526" s="424" t="s">
        <v>3156</v>
      </c>
      <c r="D526" s="580" t="s">
        <v>6357</v>
      </c>
      <c r="E526" s="592">
        <v>130000</v>
      </c>
      <c r="F526" s="580" t="s">
        <v>821</v>
      </c>
      <c r="G526" s="590" t="s">
        <v>18</v>
      </c>
      <c r="H526" s="590" t="s">
        <v>19</v>
      </c>
      <c r="I526" s="590" t="s">
        <v>72</v>
      </c>
      <c r="J526" s="590">
        <v>44280</v>
      </c>
      <c r="K526" s="593" t="s">
        <v>4053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6424</v>
      </c>
      <c r="C527" s="424" t="s">
        <v>3156</v>
      </c>
      <c r="D527" s="580" t="s">
        <v>6357</v>
      </c>
      <c r="E527" s="592">
        <v>20000</v>
      </c>
      <c r="F527" s="580" t="s">
        <v>937</v>
      </c>
      <c r="G527" s="590" t="s">
        <v>18</v>
      </c>
      <c r="H527" s="590" t="s">
        <v>19</v>
      </c>
      <c r="I527" s="590" t="s">
        <v>72</v>
      </c>
      <c r="J527" s="590">
        <v>44321</v>
      </c>
      <c r="K527" s="593" t="s">
        <v>4053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6384</v>
      </c>
      <c r="C528" s="424" t="s">
        <v>3156</v>
      </c>
      <c r="D528" s="580" t="s">
        <v>6357</v>
      </c>
      <c r="E528" s="592">
        <v>300000</v>
      </c>
      <c r="F528" s="580" t="s">
        <v>3578</v>
      </c>
      <c r="G528" s="590" t="s">
        <v>3158</v>
      </c>
      <c r="H528" s="590" t="s">
        <v>32</v>
      </c>
      <c r="I528" s="590" t="s">
        <v>3159</v>
      </c>
      <c r="J528" s="590">
        <v>43564</v>
      </c>
      <c r="K528" s="593" t="s">
        <v>4068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6428</v>
      </c>
      <c r="C529" s="424" t="s">
        <v>30</v>
      </c>
      <c r="D529" s="580" t="s">
        <v>6357</v>
      </c>
      <c r="E529" s="592">
        <v>25000</v>
      </c>
      <c r="F529" s="580" t="s">
        <v>4631</v>
      </c>
      <c r="G529" s="580" t="s">
        <v>159</v>
      </c>
      <c r="H529" s="580" t="s">
        <v>32</v>
      </c>
      <c r="I529" s="580" t="s">
        <v>4121</v>
      </c>
      <c r="J529" s="590">
        <v>44263</v>
      </c>
      <c r="K529" s="596" t="s">
        <v>4053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6365</v>
      </c>
      <c r="C530" s="424" t="s">
        <v>3156</v>
      </c>
      <c r="D530" s="580" t="s">
        <v>6357</v>
      </c>
      <c r="E530" s="592">
        <v>17000</v>
      </c>
      <c r="F530" s="580" t="s">
        <v>3459</v>
      </c>
      <c r="G530" s="590" t="s">
        <v>3158</v>
      </c>
      <c r="H530" s="590" t="s">
        <v>32</v>
      </c>
      <c r="I530" s="590" t="s">
        <v>3159</v>
      </c>
      <c r="J530" s="590">
        <v>43605</v>
      </c>
      <c r="K530" s="593" t="s">
        <v>4064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6557</v>
      </c>
      <c r="C531" s="580" t="s">
        <v>30</v>
      </c>
      <c r="D531" s="580" t="s">
        <v>237</v>
      </c>
      <c r="E531" s="592">
        <v>0</v>
      </c>
      <c r="F531" s="580" t="s">
        <v>4145</v>
      </c>
      <c r="G531" s="580" t="s">
        <v>18</v>
      </c>
      <c r="H531" s="580" t="s">
        <v>32</v>
      </c>
      <c r="I531" s="580" t="s">
        <v>4051</v>
      </c>
      <c r="J531" s="590">
        <v>44245</v>
      </c>
      <c r="K531" s="596" t="s">
        <v>4053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6558</v>
      </c>
      <c r="C532" s="424" t="s">
        <v>30</v>
      </c>
      <c r="D532" s="580" t="s">
        <v>6357</v>
      </c>
      <c r="E532" s="592">
        <v>150000</v>
      </c>
      <c r="F532" s="580" t="s">
        <v>4059</v>
      </c>
      <c r="G532" s="580" t="s">
        <v>18</v>
      </c>
      <c r="H532" s="580" t="s">
        <v>32</v>
      </c>
      <c r="I532" s="580" t="s">
        <v>4051</v>
      </c>
      <c r="J532" s="590">
        <v>44326</v>
      </c>
      <c r="K532" s="596" t="s">
        <v>4061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6559</v>
      </c>
      <c r="C533" s="424" t="s">
        <v>30</v>
      </c>
      <c r="D533" s="580" t="s">
        <v>6357</v>
      </c>
      <c r="E533" s="592">
        <v>84278.97</v>
      </c>
      <c r="F533" s="580" t="s">
        <v>5510</v>
      </c>
      <c r="G533" s="580" t="s">
        <v>3158</v>
      </c>
      <c r="H533" s="580" t="s">
        <v>32</v>
      </c>
      <c r="I533" s="580" t="s">
        <v>3158</v>
      </c>
      <c r="J533" s="590">
        <v>44355</v>
      </c>
      <c r="K533" s="596" t="s">
        <v>4064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6508</v>
      </c>
      <c r="C534" s="424" t="s">
        <v>3156</v>
      </c>
      <c r="D534" s="580" t="s">
        <v>6357</v>
      </c>
      <c r="E534" s="592">
        <v>130000</v>
      </c>
      <c r="F534" s="580" t="s">
        <v>3450</v>
      </c>
      <c r="G534" s="590" t="s">
        <v>18</v>
      </c>
      <c r="H534" s="590" t="s">
        <v>19</v>
      </c>
      <c r="I534" s="590" t="s">
        <v>72</v>
      </c>
      <c r="J534" s="590">
        <v>44313</v>
      </c>
      <c r="K534" s="593" t="s">
        <v>4053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6560</v>
      </c>
      <c r="C535" s="580" t="s">
        <v>30</v>
      </c>
      <c r="D535" s="580" t="s">
        <v>237</v>
      </c>
      <c r="E535" s="592">
        <v>0</v>
      </c>
      <c r="F535" s="580" t="s">
        <v>4480</v>
      </c>
      <c r="G535" s="580" t="s">
        <v>18</v>
      </c>
      <c r="H535" s="580" t="s">
        <v>32</v>
      </c>
      <c r="I535" s="580" t="s">
        <v>4051</v>
      </c>
      <c r="J535" s="590">
        <v>44085</v>
      </c>
      <c r="K535" s="596" t="s">
        <v>4061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6561</v>
      </c>
      <c r="C536" s="580" t="s">
        <v>30</v>
      </c>
      <c r="D536" s="580" t="s">
        <v>237</v>
      </c>
      <c r="E536" s="592">
        <v>0</v>
      </c>
      <c r="F536" s="580" t="s">
        <v>5351</v>
      </c>
      <c r="G536" s="580" t="s">
        <v>18</v>
      </c>
      <c r="H536" s="580" t="s">
        <v>32</v>
      </c>
      <c r="I536" s="580" t="s">
        <v>4051</v>
      </c>
      <c r="J536" s="590">
        <v>44147</v>
      </c>
      <c r="K536" s="596" t="s">
        <v>4064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6490</v>
      </c>
      <c r="C537" s="424" t="s">
        <v>3156</v>
      </c>
      <c r="D537" s="580" t="s">
        <v>6357</v>
      </c>
      <c r="E537" s="592">
        <v>20000</v>
      </c>
      <c r="F537" s="580" t="s">
        <v>3469</v>
      </c>
      <c r="G537" s="590" t="s">
        <v>18</v>
      </c>
      <c r="H537" s="590" t="s">
        <v>19</v>
      </c>
      <c r="I537" s="590" t="s">
        <v>3206</v>
      </c>
      <c r="J537" s="590">
        <v>44266</v>
      </c>
      <c r="K537" s="593" t="s">
        <v>4064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6562</v>
      </c>
      <c r="C538" s="580" t="s">
        <v>30</v>
      </c>
      <c r="D538" s="580" t="s">
        <v>237</v>
      </c>
      <c r="E538" s="592">
        <v>0</v>
      </c>
      <c r="F538" s="580" t="s">
        <v>5340</v>
      </c>
      <c r="G538" s="580" t="s">
        <v>18</v>
      </c>
      <c r="H538" s="580" t="s">
        <v>32</v>
      </c>
      <c r="I538" s="580" t="s">
        <v>6563</v>
      </c>
      <c r="J538" s="590">
        <v>44096</v>
      </c>
      <c r="K538" s="596" t="s">
        <v>4053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6564</v>
      </c>
      <c r="C539" s="424" t="s">
        <v>3156</v>
      </c>
      <c r="D539" s="580" t="s">
        <v>6357</v>
      </c>
      <c r="E539" s="592">
        <v>300000</v>
      </c>
      <c r="F539" s="580" t="s">
        <v>3455</v>
      </c>
      <c r="G539" s="590" t="s">
        <v>3224</v>
      </c>
      <c r="H539" s="590" t="s">
        <v>32</v>
      </c>
      <c r="I539" s="590" t="s">
        <v>3224</v>
      </c>
      <c r="J539" s="590">
        <v>44021</v>
      </c>
      <c r="K539" s="593" t="s">
        <v>4053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6475</v>
      </c>
      <c r="C540" s="424" t="s">
        <v>3156</v>
      </c>
      <c r="D540" s="580" t="s">
        <v>6357</v>
      </c>
      <c r="E540" s="592">
        <v>25000</v>
      </c>
      <c r="F540" s="580" t="s">
        <v>3676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4053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6565</v>
      </c>
      <c r="C541" s="580" t="s">
        <v>3156</v>
      </c>
      <c r="D541" s="580" t="s">
        <v>237</v>
      </c>
      <c r="E541" s="592">
        <v>130029.24</v>
      </c>
      <c r="F541" s="580" t="s">
        <v>3727</v>
      </c>
      <c r="G541" s="590" t="s">
        <v>3224</v>
      </c>
      <c r="H541" s="590" t="s">
        <v>32</v>
      </c>
      <c r="I541" s="590" t="s">
        <v>3224</v>
      </c>
      <c r="J541" s="590">
        <v>43441</v>
      </c>
      <c r="K541" s="593" t="s">
        <v>4068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6383</v>
      </c>
      <c r="C542" s="580" t="s">
        <v>3156</v>
      </c>
      <c r="D542" s="580" t="s">
        <v>237</v>
      </c>
      <c r="E542" s="592">
        <v>555581.43999999994</v>
      </c>
      <c r="F542" s="580" t="s">
        <v>3707</v>
      </c>
      <c r="G542" s="590" t="s">
        <v>3158</v>
      </c>
      <c r="H542" s="590" t="s">
        <v>32</v>
      </c>
      <c r="I542" s="590" t="s">
        <v>3165</v>
      </c>
      <c r="J542" s="590">
        <v>43607</v>
      </c>
      <c r="K542" s="593" t="s">
        <v>4447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6566</v>
      </c>
      <c r="C543" s="424" t="s">
        <v>3156</v>
      </c>
      <c r="D543" s="580" t="s">
        <v>6357</v>
      </c>
      <c r="E543" s="592">
        <v>17000</v>
      </c>
      <c r="F543" s="580" t="s">
        <v>3729</v>
      </c>
      <c r="G543" s="590" t="s">
        <v>18</v>
      </c>
      <c r="H543" s="590" t="s">
        <v>19</v>
      </c>
      <c r="I543" s="590" t="s">
        <v>72</v>
      </c>
      <c r="J543" s="590">
        <v>44263</v>
      </c>
      <c r="K543" s="593" t="s">
        <v>4064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6567</v>
      </c>
      <c r="C544" s="424" t="s">
        <v>3156</v>
      </c>
      <c r="D544" s="580" t="s">
        <v>6357</v>
      </c>
      <c r="E544" s="592">
        <v>2502500.1</v>
      </c>
      <c r="F544" s="580" t="s">
        <v>355</v>
      </c>
      <c r="G544" s="590" t="s">
        <v>18</v>
      </c>
      <c r="H544" s="590" t="s">
        <v>19</v>
      </c>
      <c r="I544" s="590" t="s">
        <v>72</v>
      </c>
      <c r="J544" s="590">
        <v>44266</v>
      </c>
      <c r="K544" s="593" t="s">
        <v>4047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6568</v>
      </c>
      <c r="C545" s="424" t="s">
        <v>30</v>
      </c>
      <c r="D545" s="580" t="s">
        <v>1307</v>
      </c>
      <c r="E545" s="592">
        <v>0</v>
      </c>
      <c r="F545" s="580" t="s">
        <v>4465</v>
      </c>
      <c r="G545" s="580" t="s">
        <v>3158</v>
      </c>
      <c r="H545" s="580" t="s">
        <v>32</v>
      </c>
      <c r="I545" s="580" t="s">
        <v>3158</v>
      </c>
      <c r="J545" s="590">
        <v>43869</v>
      </c>
      <c r="K545" s="596" t="s">
        <v>4053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6569</v>
      </c>
      <c r="C546" s="580" t="s">
        <v>30</v>
      </c>
      <c r="D546" s="580" t="s">
        <v>237</v>
      </c>
      <c r="E546" s="592">
        <v>0</v>
      </c>
      <c r="F546" s="580" t="s">
        <v>4510</v>
      </c>
      <c r="G546" s="580" t="s">
        <v>18</v>
      </c>
      <c r="H546" s="580" t="s">
        <v>32</v>
      </c>
      <c r="I546" s="580" t="s">
        <v>4051</v>
      </c>
      <c r="J546" s="590">
        <v>44203</v>
      </c>
      <c r="K546" s="596" t="s">
        <v>4053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6570</v>
      </c>
      <c r="C547" s="580" t="s">
        <v>30</v>
      </c>
      <c r="D547" s="580" t="s">
        <v>237</v>
      </c>
      <c r="E547" s="592">
        <v>0</v>
      </c>
      <c r="F547" s="580" t="s">
        <v>4510</v>
      </c>
      <c r="G547" s="580" t="s">
        <v>18</v>
      </c>
      <c r="H547" s="580" t="s">
        <v>32</v>
      </c>
      <c r="I547" s="580" t="s">
        <v>4051</v>
      </c>
      <c r="J547" s="590">
        <v>44203</v>
      </c>
      <c r="K547" s="596" t="s">
        <v>4101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6571</v>
      </c>
      <c r="C548" s="424" t="s">
        <v>30</v>
      </c>
      <c r="D548" s="580" t="s">
        <v>6357</v>
      </c>
      <c r="E548" s="619">
        <v>4000</v>
      </c>
      <c r="F548" s="580" t="s">
        <v>4190</v>
      </c>
      <c r="G548" s="580" t="s">
        <v>159</v>
      </c>
      <c r="H548" s="580" t="s">
        <v>32</v>
      </c>
      <c r="I548" s="580" t="s">
        <v>3887</v>
      </c>
      <c r="J548" s="590">
        <v>44362</v>
      </c>
      <c r="K548" s="596" t="s">
        <v>4064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6425</v>
      </c>
      <c r="C549" s="424" t="s">
        <v>3156</v>
      </c>
      <c r="D549" s="580" t="s">
        <v>6357</v>
      </c>
      <c r="E549" s="619">
        <v>20000</v>
      </c>
      <c r="F549" s="580" t="s">
        <v>3486</v>
      </c>
      <c r="G549" s="590" t="s">
        <v>18</v>
      </c>
      <c r="H549" s="590" t="s">
        <v>19</v>
      </c>
      <c r="I549" s="590" t="s">
        <v>72</v>
      </c>
      <c r="J549" s="590">
        <v>44295</v>
      </c>
      <c r="K549" s="593" t="s">
        <v>4061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6491</v>
      </c>
      <c r="C550" s="424" t="s">
        <v>3156</v>
      </c>
      <c r="D550" s="580" t="s">
        <v>6357</v>
      </c>
      <c r="E550" s="619">
        <v>5000</v>
      </c>
      <c r="F550" s="580" t="s">
        <v>3694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4053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6572</v>
      </c>
      <c r="C551" s="580" t="s">
        <v>30</v>
      </c>
      <c r="D551" s="580" t="s">
        <v>237</v>
      </c>
      <c r="E551" s="592">
        <v>0</v>
      </c>
      <c r="F551" s="580" t="s">
        <v>5439</v>
      </c>
      <c r="G551" s="580" t="s">
        <v>4317</v>
      </c>
      <c r="H551" s="580" t="s">
        <v>32</v>
      </c>
      <c r="I551" s="580" t="s">
        <v>159</v>
      </c>
      <c r="J551" s="590">
        <v>44250</v>
      </c>
      <c r="K551" s="596" t="s">
        <v>4101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6573</v>
      </c>
      <c r="C552" s="580" t="s">
        <v>30</v>
      </c>
      <c r="D552" s="580" t="s">
        <v>237</v>
      </c>
      <c r="E552" s="592">
        <v>0</v>
      </c>
      <c r="F552" s="580" t="s">
        <v>5357</v>
      </c>
      <c r="G552" s="580" t="s">
        <v>18</v>
      </c>
      <c r="H552" s="580" t="s">
        <v>32</v>
      </c>
      <c r="I552" s="580" t="s">
        <v>4051</v>
      </c>
      <c r="J552" s="590">
        <v>44120</v>
      </c>
      <c r="K552" s="596" t="s">
        <v>4053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6488</v>
      </c>
      <c r="C553" s="424" t="s">
        <v>3156</v>
      </c>
      <c r="D553" s="580" t="s">
        <v>6357</v>
      </c>
      <c r="E553" s="619">
        <v>10000</v>
      </c>
      <c r="F553" s="580" t="s">
        <v>3228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4047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6564</v>
      </c>
      <c r="C554" s="424" t="s">
        <v>3156</v>
      </c>
      <c r="D554" s="580" t="s">
        <v>6357</v>
      </c>
      <c r="E554" s="619">
        <v>300000</v>
      </c>
      <c r="F554" s="580" t="s">
        <v>3455</v>
      </c>
      <c r="G554" s="590" t="s">
        <v>3224</v>
      </c>
      <c r="H554" s="590" t="s">
        <v>32</v>
      </c>
      <c r="I554" s="590" t="s">
        <v>3224</v>
      </c>
      <c r="J554" s="590">
        <v>44021</v>
      </c>
      <c r="K554" s="593" t="s">
        <v>4053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6574</v>
      </c>
      <c r="C555" s="580" t="s">
        <v>30</v>
      </c>
      <c r="D555" s="580" t="s">
        <v>237</v>
      </c>
      <c r="E555" s="592">
        <v>0</v>
      </c>
      <c r="F555" s="580" t="s">
        <v>4515</v>
      </c>
      <c r="G555" s="580" t="s">
        <v>18</v>
      </c>
      <c r="H555" s="580" t="s">
        <v>32</v>
      </c>
      <c r="I555" s="580" t="s">
        <v>4051</v>
      </c>
      <c r="J555" s="590">
        <v>44202</v>
      </c>
      <c r="K555" s="596" t="s">
        <v>4053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6575</v>
      </c>
      <c r="C556" s="424" t="s">
        <v>30</v>
      </c>
      <c r="D556" s="580" t="s">
        <v>6357</v>
      </c>
      <c r="E556" s="619">
        <v>135728.28</v>
      </c>
      <c r="F556" s="580" t="s">
        <v>4268</v>
      </c>
      <c r="G556" s="580" t="s">
        <v>18</v>
      </c>
      <c r="H556" s="580" t="s">
        <v>42</v>
      </c>
      <c r="I556" s="580" t="s">
        <v>48</v>
      </c>
      <c r="J556" s="590">
        <v>44204</v>
      </c>
      <c r="K556" s="596" t="s">
        <v>4053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6576</v>
      </c>
      <c r="C557" s="580" t="s">
        <v>3156</v>
      </c>
      <c r="D557" s="580" t="s">
        <v>237</v>
      </c>
      <c r="E557" s="598">
        <v>107666.91</v>
      </c>
      <c r="F557" s="580" t="s">
        <v>3777</v>
      </c>
      <c r="G557" s="590" t="s">
        <v>3158</v>
      </c>
      <c r="H557" s="590" t="s">
        <v>32</v>
      </c>
      <c r="I557" s="590" t="s">
        <v>3159</v>
      </c>
      <c r="J557" s="590">
        <v>43843</v>
      </c>
      <c r="K557" s="593" t="s">
        <v>4064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6577</v>
      </c>
      <c r="C558" s="580" t="s">
        <v>30</v>
      </c>
      <c r="D558" s="580" t="s">
        <v>237</v>
      </c>
      <c r="E558" s="592">
        <v>0</v>
      </c>
      <c r="F558" s="580" t="s">
        <v>5039</v>
      </c>
      <c r="G558" s="580" t="s">
        <v>18</v>
      </c>
      <c r="H558" s="580" t="s">
        <v>32</v>
      </c>
      <c r="I558" s="580" t="s">
        <v>4051</v>
      </c>
      <c r="J558" s="590">
        <v>44384</v>
      </c>
      <c r="K558" s="596" t="s">
        <v>4061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6363</v>
      </c>
      <c r="C559" s="424" t="s">
        <v>3156</v>
      </c>
      <c r="D559" s="580" t="s">
        <v>6357</v>
      </c>
      <c r="E559" s="619">
        <v>7500</v>
      </c>
      <c r="F559" s="580" t="s">
        <v>3422</v>
      </c>
      <c r="G559" s="590" t="s">
        <v>3158</v>
      </c>
      <c r="H559" s="590" t="s">
        <v>32</v>
      </c>
      <c r="I559" s="590" t="s">
        <v>3159</v>
      </c>
      <c r="J559" s="590">
        <v>43703</v>
      </c>
      <c r="K559" s="593" t="s">
        <v>4447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6578</v>
      </c>
      <c r="C560" s="580" t="s">
        <v>30</v>
      </c>
      <c r="D560" s="580" t="s">
        <v>237</v>
      </c>
      <c r="E560" s="592">
        <v>0</v>
      </c>
      <c r="F560" s="580" t="s">
        <v>4050</v>
      </c>
      <c r="G560" s="580" t="s">
        <v>18</v>
      </c>
      <c r="H560" s="580" t="s">
        <v>32</v>
      </c>
      <c r="I560" s="580" t="s">
        <v>4051</v>
      </c>
      <c r="J560" s="590">
        <v>44186</v>
      </c>
      <c r="K560" s="596" t="s">
        <v>4053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6579</v>
      </c>
      <c r="C561" s="580" t="s">
        <v>30</v>
      </c>
      <c r="D561" s="580" t="s">
        <v>237</v>
      </c>
      <c r="E561" s="592">
        <v>0</v>
      </c>
      <c r="F561" s="580" t="s">
        <v>4870</v>
      </c>
      <c r="G561" s="580" t="s">
        <v>18</v>
      </c>
      <c r="H561" s="580" t="s">
        <v>32</v>
      </c>
      <c r="I561" s="580" t="s">
        <v>4051</v>
      </c>
      <c r="J561" s="590">
        <v>44456</v>
      </c>
      <c r="K561" s="596" t="s">
        <v>4101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6509</v>
      </c>
      <c r="C562" s="424" t="s">
        <v>3156</v>
      </c>
      <c r="D562" s="580" t="s">
        <v>6357</v>
      </c>
      <c r="E562" s="604">
        <v>159337.69</v>
      </c>
      <c r="F562" s="580" t="s">
        <v>1522</v>
      </c>
      <c r="G562" s="590" t="s">
        <v>18</v>
      </c>
      <c r="H562" s="590" t="s">
        <v>19</v>
      </c>
      <c r="I562" s="590" t="s">
        <v>72</v>
      </c>
      <c r="J562" s="590">
        <v>44280</v>
      </c>
      <c r="K562" s="593" t="s">
        <v>4061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6580</v>
      </c>
      <c r="C563" s="424" t="s">
        <v>3156</v>
      </c>
      <c r="D563" s="580" t="s">
        <v>6357</v>
      </c>
      <c r="E563" s="619">
        <v>20000</v>
      </c>
      <c r="F563" s="580" t="s">
        <v>3417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4047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6494</v>
      </c>
      <c r="C564" s="424" t="s">
        <v>3156</v>
      </c>
      <c r="D564" s="580" t="s">
        <v>6357</v>
      </c>
      <c r="E564" s="619">
        <v>271802.71999999997</v>
      </c>
      <c r="F564" s="580" t="s">
        <v>3314</v>
      </c>
      <c r="G564" s="590" t="s">
        <v>18</v>
      </c>
      <c r="H564" s="590" t="s">
        <v>19</v>
      </c>
      <c r="I564" s="590" t="s">
        <v>72</v>
      </c>
      <c r="J564" s="590">
        <v>44328</v>
      </c>
      <c r="K564" s="593" t="s">
        <v>4053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6529</v>
      </c>
      <c r="C565" s="580" t="s">
        <v>30</v>
      </c>
      <c r="D565" s="580" t="s">
        <v>237</v>
      </c>
      <c r="E565" s="592">
        <v>0</v>
      </c>
      <c r="F565" s="580" t="s">
        <v>4609</v>
      </c>
      <c r="G565" s="580" t="s">
        <v>18</v>
      </c>
      <c r="H565" s="580" t="s">
        <v>32</v>
      </c>
      <c r="I565" s="580" t="s">
        <v>3936</v>
      </c>
      <c r="J565" s="590"/>
      <c r="K565" s="596" t="s">
        <v>4068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6567</v>
      </c>
      <c r="C566" s="424" t="s">
        <v>3156</v>
      </c>
      <c r="D566" s="580" t="s">
        <v>6357</v>
      </c>
      <c r="E566" s="619">
        <v>100000</v>
      </c>
      <c r="F566" s="580" t="s">
        <v>355</v>
      </c>
      <c r="G566" s="590" t="s">
        <v>18</v>
      </c>
      <c r="H566" s="590" t="s">
        <v>19</v>
      </c>
      <c r="I566" s="590" t="s">
        <v>72</v>
      </c>
      <c r="J566" s="590">
        <v>44266</v>
      </c>
      <c r="K566" s="593" t="s">
        <v>4047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6581</v>
      </c>
      <c r="C567" s="424" t="s">
        <v>30</v>
      </c>
      <c r="D567" s="580" t="s">
        <v>1307</v>
      </c>
      <c r="E567" s="592">
        <v>157308.25</v>
      </c>
      <c r="F567" s="580" t="s">
        <v>5336</v>
      </c>
      <c r="G567" s="580" t="s">
        <v>3158</v>
      </c>
      <c r="H567" s="580" t="s">
        <v>32</v>
      </c>
      <c r="I567" s="580" t="s">
        <v>3158</v>
      </c>
      <c r="J567" s="590">
        <v>44250</v>
      </c>
      <c r="K567" s="596" t="s">
        <v>4053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6582</v>
      </c>
      <c r="C568" s="580" t="s">
        <v>30</v>
      </c>
      <c r="D568" s="580" t="s">
        <v>237</v>
      </c>
      <c r="E568" s="592">
        <v>0</v>
      </c>
      <c r="F568" s="580" t="s">
        <v>5620</v>
      </c>
      <c r="G568" s="580" t="s">
        <v>18</v>
      </c>
      <c r="H568" s="580" t="s">
        <v>32</v>
      </c>
      <c r="I568" s="580" t="s">
        <v>4051</v>
      </c>
      <c r="J568" s="590">
        <v>44088</v>
      </c>
      <c r="K568" s="596" t="s">
        <v>4068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3876</v>
      </c>
      <c r="C569" s="424" t="s">
        <v>3860</v>
      </c>
      <c r="D569" s="580" t="s">
        <v>6357</v>
      </c>
      <c r="E569" s="619">
        <v>50000</v>
      </c>
      <c r="F569" s="580" t="s">
        <v>565</v>
      </c>
      <c r="G569" s="590" t="s">
        <v>18</v>
      </c>
      <c r="H569" s="590" t="s">
        <v>32</v>
      </c>
      <c r="I569" s="590" t="s">
        <v>3306</v>
      </c>
      <c r="J569" s="590">
        <v>43934</v>
      </c>
      <c r="K569" s="593" t="s">
        <v>4047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6583</v>
      </c>
      <c r="C570" s="424" t="s">
        <v>3156</v>
      </c>
      <c r="D570" s="580" t="s">
        <v>6357</v>
      </c>
      <c r="E570" s="619">
        <v>30000</v>
      </c>
      <c r="F570" s="580" t="s">
        <v>3462</v>
      </c>
      <c r="G570" s="590" t="s">
        <v>18</v>
      </c>
      <c r="H570" s="590" t="s">
        <v>19</v>
      </c>
      <c r="I570" s="590" t="s">
        <v>72</v>
      </c>
      <c r="J570" s="590">
        <v>44319</v>
      </c>
      <c r="K570" s="593" t="s">
        <v>4053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6458</v>
      </c>
      <c r="C571" s="424" t="s">
        <v>30</v>
      </c>
      <c r="D571" s="580" t="s">
        <v>6357</v>
      </c>
      <c r="E571" s="619">
        <v>20000</v>
      </c>
      <c r="F571" s="580" t="s">
        <v>5346</v>
      </c>
      <c r="G571" s="580" t="s">
        <v>159</v>
      </c>
      <c r="H571" s="580" t="s">
        <v>32</v>
      </c>
      <c r="I571" s="580" t="s">
        <v>4730</v>
      </c>
      <c r="J571" s="590">
        <v>44180</v>
      </c>
      <c r="K571" s="596" t="s">
        <v>4053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6584</v>
      </c>
      <c r="C572" s="424" t="s">
        <v>3156</v>
      </c>
      <c r="D572" s="580" t="s">
        <v>1307</v>
      </c>
      <c r="E572" s="619">
        <v>1421504</v>
      </c>
      <c r="F572" s="580" t="s">
        <v>3240</v>
      </c>
      <c r="G572" s="590" t="s">
        <v>18</v>
      </c>
      <c r="H572" s="590" t="s">
        <v>19</v>
      </c>
      <c r="I572" s="590" t="s">
        <v>72</v>
      </c>
      <c r="J572" s="590">
        <v>44280</v>
      </c>
      <c r="K572" s="593" t="s">
        <v>4068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6585</v>
      </c>
      <c r="C573" s="424" t="s">
        <v>3156</v>
      </c>
      <c r="D573" s="580" t="s">
        <v>6357</v>
      </c>
      <c r="E573" s="619">
        <v>8000</v>
      </c>
      <c r="F573" s="580" t="s">
        <v>3422</v>
      </c>
      <c r="G573" s="590" t="s">
        <v>3158</v>
      </c>
      <c r="H573" s="590" t="s">
        <v>32</v>
      </c>
      <c r="I573" s="590" t="s">
        <v>3159</v>
      </c>
      <c r="J573" s="590">
        <v>43704</v>
      </c>
      <c r="K573" s="593" t="s">
        <v>4064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6489</v>
      </c>
      <c r="C574" s="424" t="s">
        <v>3156</v>
      </c>
      <c r="D574" s="580" t="s">
        <v>6357</v>
      </c>
      <c r="E574" s="619">
        <v>20000</v>
      </c>
      <c r="F574" s="580" t="s">
        <v>3561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4053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6567</v>
      </c>
      <c r="C575" s="424" t="s">
        <v>3156</v>
      </c>
      <c r="D575" s="580" t="s">
        <v>6357</v>
      </c>
      <c r="E575" s="619">
        <v>300000</v>
      </c>
      <c r="F575" s="580" t="s">
        <v>355</v>
      </c>
      <c r="G575" s="590" t="s">
        <v>18</v>
      </c>
      <c r="H575" s="590" t="s">
        <v>19</v>
      </c>
      <c r="I575" s="590" t="s">
        <v>72</v>
      </c>
      <c r="J575" s="590">
        <v>44266</v>
      </c>
      <c r="K575" s="593" t="s">
        <v>4047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6491</v>
      </c>
      <c r="C576" s="424" t="s">
        <v>3156</v>
      </c>
      <c r="D576" s="580" t="s">
        <v>6357</v>
      </c>
      <c r="E576" s="619">
        <v>10000</v>
      </c>
      <c r="F576" s="580" t="s">
        <v>3694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4053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6365</v>
      </c>
      <c r="C577" s="424" t="s">
        <v>3156</v>
      </c>
      <c r="D577" s="580" t="s">
        <v>6357</v>
      </c>
      <c r="E577" s="619">
        <v>12000</v>
      </c>
      <c r="F577" s="580" t="s">
        <v>3459</v>
      </c>
      <c r="G577" s="590" t="s">
        <v>3158</v>
      </c>
      <c r="H577" s="590" t="s">
        <v>32</v>
      </c>
      <c r="I577" s="590" t="s">
        <v>3159</v>
      </c>
      <c r="J577" s="590">
        <v>43605</v>
      </c>
      <c r="K577" s="593" t="s">
        <v>4064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6586</v>
      </c>
      <c r="C578" s="424" t="s">
        <v>3156</v>
      </c>
      <c r="D578" s="580" t="s">
        <v>6357</v>
      </c>
      <c r="E578" s="619">
        <v>100000</v>
      </c>
      <c r="F578" s="580" t="s">
        <v>916</v>
      </c>
      <c r="G578" s="590" t="s">
        <v>18</v>
      </c>
      <c r="H578" s="590" t="s">
        <v>19</v>
      </c>
      <c r="I578" s="590" t="s">
        <v>3206</v>
      </c>
      <c r="J578" s="590">
        <v>44299</v>
      </c>
      <c r="K578" s="593" t="s">
        <v>4053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6587</v>
      </c>
      <c r="C579" s="580" t="s">
        <v>30</v>
      </c>
      <c r="D579" s="580" t="s">
        <v>237</v>
      </c>
      <c r="E579" s="592">
        <v>0</v>
      </c>
      <c r="F579" s="580" t="s">
        <v>4954</v>
      </c>
      <c r="G579" s="580" t="s">
        <v>159</v>
      </c>
      <c r="H579" s="580" t="s">
        <v>32</v>
      </c>
      <c r="I579" s="580" t="s">
        <v>6445</v>
      </c>
      <c r="J579" s="590">
        <v>44917</v>
      </c>
      <c r="K579" s="596" t="s">
        <v>4047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6588</v>
      </c>
      <c r="C580" s="424" t="s">
        <v>3156</v>
      </c>
      <c r="D580" s="580" t="s">
        <v>6357</v>
      </c>
      <c r="E580" s="619" t="s">
        <v>6589</v>
      </c>
      <c r="F580" s="580" t="s">
        <v>3625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4053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6501</v>
      </c>
      <c r="C581" s="424" t="s">
        <v>3156</v>
      </c>
      <c r="D581" s="580" t="s">
        <v>6357</v>
      </c>
      <c r="E581" s="619">
        <v>30000</v>
      </c>
      <c r="F581" s="580" t="s">
        <v>1455</v>
      </c>
      <c r="G581" s="590" t="s">
        <v>18</v>
      </c>
      <c r="H581" s="590" t="s">
        <v>19</v>
      </c>
      <c r="I581" s="590" t="s">
        <v>72</v>
      </c>
      <c r="J581" s="590">
        <v>44319</v>
      </c>
      <c r="K581" s="593" t="s">
        <v>4053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6475</v>
      </c>
      <c r="C582" s="424" t="s">
        <v>3156</v>
      </c>
      <c r="D582" s="580" t="s">
        <v>6357</v>
      </c>
      <c r="E582" s="619">
        <v>100000</v>
      </c>
      <c r="F582" s="580" t="s">
        <v>3676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4053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6590</v>
      </c>
      <c r="C583" s="424" t="s">
        <v>3156</v>
      </c>
      <c r="D583" s="580" t="s">
        <v>6357</v>
      </c>
      <c r="E583" s="619">
        <v>120000</v>
      </c>
      <c r="F583" s="580" t="s">
        <v>3563</v>
      </c>
      <c r="G583" s="590" t="s">
        <v>18</v>
      </c>
      <c r="H583" s="590" t="s">
        <v>19</v>
      </c>
      <c r="I583" s="590" t="s">
        <v>3206</v>
      </c>
      <c r="J583" s="590">
        <v>44279</v>
      </c>
      <c r="K583" s="593" t="s">
        <v>4047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6591</v>
      </c>
      <c r="C584" s="424" t="s">
        <v>30</v>
      </c>
      <c r="D584" s="580" t="s">
        <v>1307</v>
      </c>
      <c r="E584" s="592">
        <v>456422.62</v>
      </c>
      <c r="F584" s="580" t="s">
        <v>4798</v>
      </c>
      <c r="G584" s="580" t="s">
        <v>159</v>
      </c>
      <c r="H584" s="580" t="s">
        <v>32</v>
      </c>
      <c r="I584" s="580" t="s">
        <v>1841</v>
      </c>
      <c r="J584" s="590">
        <v>44130</v>
      </c>
      <c r="K584" s="596" t="s">
        <v>4053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6520</v>
      </c>
      <c r="C585" s="424" t="s">
        <v>3156</v>
      </c>
      <c r="D585" s="580" t="s">
        <v>6357</v>
      </c>
      <c r="E585" s="619">
        <v>100000</v>
      </c>
      <c r="F585" s="580" t="s">
        <v>3168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4064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6481</v>
      </c>
      <c r="C586" s="424" t="s">
        <v>3156</v>
      </c>
      <c r="D586" s="580" t="s">
        <v>6357</v>
      </c>
      <c r="E586" s="619">
        <v>14000</v>
      </c>
      <c r="F586" s="580" t="s">
        <v>2507</v>
      </c>
      <c r="G586" s="590" t="s">
        <v>18</v>
      </c>
      <c r="H586" s="590" t="s">
        <v>19</v>
      </c>
      <c r="I586" s="590" t="s">
        <v>72</v>
      </c>
      <c r="J586" s="590">
        <v>44280</v>
      </c>
      <c r="K586" s="593" t="s">
        <v>4053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6490</v>
      </c>
      <c r="C587" s="424" t="s">
        <v>3156</v>
      </c>
      <c r="D587" s="580" t="s">
        <v>6357</v>
      </c>
      <c r="E587" s="619">
        <v>45000</v>
      </c>
      <c r="F587" s="580" t="s">
        <v>3469</v>
      </c>
      <c r="G587" s="590" t="s">
        <v>18</v>
      </c>
      <c r="H587" s="590" t="s">
        <v>19</v>
      </c>
      <c r="I587" s="590" t="s">
        <v>3206</v>
      </c>
      <c r="J587" s="590">
        <v>44266</v>
      </c>
      <c r="K587" s="593" t="s">
        <v>4064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6495</v>
      </c>
      <c r="C588" s="424" t="s">
        <v>3156</v>
      </c>
      <c r="D588" s="580" t="s">
        <v>6357</v>
      </c>
      <c r="E588" s="619">
        <v>10000</v>
      </c>
      <c r="F588" s="580" t="s">
        <v>3268</v>
      </c>
      <c r="G588" s="590" t="s">
        <v>18</v>
      </c>
      <c r="H588" s="590" t="s">
        <v>19</v>
      </c>
      <c r="I588" s="590" t="s">
        <v>3206</v>
      </c>
      <c r="J588" s="590">
        <v>44260</v>
      </c>
      <c r="K588" s="593" t="s">
        <v>4053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6592</v>
      </c>
      <c r="C589" s="424" t="s">
        <v>3156</v>
      </c>
      <c r="D589" s="580" t="s">
        <v>6357</v>
      </c>
      <c r="E589" s="619">
        <v>100000</v>
      </c>
      <c r="F589" s="580" t="s">
        <v>3319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4590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6495</v>
      </c>
      <c r="C590" s="580" t="s">
        <v>3156</v>
      </c>
      <c r="D590" s="580" t="s">
        <v>237</v>
      </c>
      <c r="E590" s="592">
        <v>151371.24</v>
      </c>
      <c r="F590" s="580" t="s">
        <v>3268</v>
      </c>
      <c r="G590" s="590" t="s">
        <v>18</v>
      </c>
      <c r="H590" s="590" t="s">
        <v>19</v>
      </c>
      <c r="I590" s="590" t="s">
        <v>3206</v>
      </c>
      <c r="J590" s="590">
        <v>44260</v>
      </c>
      <c r="K590" s="593" t="s">
        <v>4053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6590</v>
      </c>
      <c r="C591" s="424" t="s">
        <v>3156</v>
      </c>
      <c r="D591" s="580" t="s">
        <v>6357</v>
      </c>
      <c r="E591" s="619">
        <v>80000</v>
      </c>
      <c r="F591" s="580" t="s">
        <v>3563</v>
      </c>
      <c r="G591" s="590" t="s">
        <v>18</v>
      </c>
      <c r="H591" s="590" t="s">
        <v>19</v>
      </c>
      <c r="I591" s="590" t="s">
        <v>3206</v>
      </c>
      <c r="J591" s="590">
        <v>44279</v>
      </c>
      <c r="K591" s="593" t="s">
        <v>4047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6542</v>
      </c>
      <c r="C592" s="580" t="s">
        <v>30</v>
      </c>
      <c r="D592" s="580" t="s">
        <v>237</v>
      </c>
      <c r="E592" s="592">
        <v>0</v>
      </c>
      <c r="F592" s="580" t="s">
        <v>5608</v>
      </c>
      <c r="G592" s="580" t="s">
        <v>159</v>
      </c>
      <c r="H592" s="580" t="s">
        <v>32</v>
      </c>
      <c r="I592" s="580" t="s">
        <v>4709</v>
      </c>
      <c r="J592" s="590">
        <v>44397</v>
      </c>
      <c r="K592" s="596" t="s">
        <v>4064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6593</v>
      </c>
      <c r="C593" s="580" t="s">
        <v>30</v>
      </c>
      <c r="D593" s="580" t="s">
        <v>237</v>
      </c>
      <c r="E593" s="592">
        <v>0</v>
      </c>
      <c r="F593" s="580" t="s">
        <v>4084</v>
      </c>
      <c r="G593" s="580" t="s">
        <v>18</v>
      </c>
      <c r="H593" s="580" t="s">
        <v>32</v>
      </c>
      <c r="I593" s="580" t="s">
        <v>3936</v>
      </c>
      <c r="J593" s="590">
        <v>44302</v>
      </c>
      <c r="K593" s="596" t="s">
        <v>4068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6594</v>
      </c>
      <c r="C594" s="580" t="s">
        <v>3156</v>
      </c>
      <c r="D594" s="580" t="s">
        <v>237</v>
      </c>
      <c r="E594" s="592">
        <v>172836.33</v>
      </c>
      <c r="F594" s="580" t="s">
        <v>3284</v>
      </c>
      <c r="G594" s="590" t="s">
        <v>3158</v>
      </c>
      <c r="H594" s="590" t="s">
        <v>32</v>
      </c>
      <c r="I594" s="590" t="s">
        <v>3159</v>
      </c>
      <c r="J594" s="590">
        <v>43865</v>
      </c>
      <c r="K594" s="593" t="s">
        <v>4053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6418</v>
      </c>
      <c r="C595" s="580" t="s">
        <v>3156</v>
      </c>
      <c r="D595" s="580" t="s">
        <v>237</v>
      </c>
      <c r="E595" s="592">
        <v>154589.26999999999</v>
      </c>
      <c r="F595" s="580" t="s">
        <v>3591</v>
      </c>
      <c r="G595" s="590" t="s">
        <v>3158</v>
      </c>
      <c r="H595" s="590" t="s">
        <v>32</v>
      </c>
      <c r="I595" s="590" t="s">
        <v>3159</v>
      </c>
      <c r="J595" s="590">
        <v>43873</v>
      </c>
      <c r="K595" s="593" t="s">
        <v>4053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6590</v>
      </c>
      <c r="C596" s="580" t="s">
        <v>3156</v>
      </c>
      <c r="D596" s="580" t="s">
        <v>237</v>
      </c>
      <c r="E596" s="592">
        <v>237009.79</v>
      </c>
      <c r="F596" s="580" t="s">
        <v>3563</v>
      </c>
      <c r="G596" s="590" t="s">
        <v>18</v>
      </c>
      <c r="H596" s="590" t="s">
        <v>19</v>
      </c>
      <c r="I596" s="590" t="s">
        <v>3206</v>
      </c>
      <c r="J596" s="590">
        <v>44279</v>
      </c>
      <c r="K596" s="593" t="s">
        <v>4047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6495</v>
      </c>
      <c r="C597" s="424" t="s">
        <v>3156</v>
      </c>
      <c r="D597" s="580" t="s">
        <v>6357</v>
      </c>
      <c r="E597" s="604">
        <v>49307.71</v>
      </c>
      <c r="F597" s="580" t="s">
        <v>3268</v>
      </c>
      <c r="G597" s="590" t="s">
        <v>18</v>
      </c>
      <c r="H597" s="590" t="s">
        <v>19</v>
      </c>
      <c r="I597" s="590" t="s">
        <v>3206</v>
      </c>
      <c r="J597" s="590">
        <v>44260</v>
      </c>
      <c r="K597" s="593" t="s">
        <v>4053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6509</v>
      </c>
      <c r="C598" s="424" t="s">
        <v>3156</v>
      </c>
      <c r="D598" s="580" t="s">
        <v>6357</v>
      </c>
      <c r="E598" s="619">
        <v>56000</v>
      </c>
      <c r="F598" s="580" t="s">
        <v>1522</v>
      </c>
      <c r="G598" s="590" t="s">
        <v>18</v>
      </c>
      <c r="H598" s="590" t="s">
        <v>19</v>
      </c>
      <c r="I598" s="590" t="s">
        <v>72</v>
      </c>
      <c r="J598" s="590">
        <v>44280</v>
      </c>
      <c r="K598" s="593" t="s">
        <v>4061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6580</v>
      </c>
      <c r="C599" s="424" t="s">
        <v>3156</v>
      </c>
      <c r="D599" s="580" t="s">
        <v>6357</v>
      </c>
      <c r="E599" s="619">
        <v>5500</v>
      </c>
      <c r="F599" s="580" t="s">
        <v>3417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4047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6508</v>
      </c>
      <c r="C600" s="424" t="s">
        <v>3156</v>
      </c>
      <c r="D600" s="580" t="s">
        <v>6357</v>
      </c>
      <c r="E600" s="619">
        <v>175000</v>
      </c>
      <c r="F600" s="580" t="s">
        <v>3450</v>
      </c>
      <c r="G600" s="590" t="s">
        <v>18</v>
      </c>
      <c r="H600" s="590" t="s">
        <v>19</v>
      </c>
      <c r="I600" s="590" t="s">
        <v>72</v>
      </c>
      <c r="J600" s="590">
        <v>44313</v>
      </c>
      <c r="K600" s="593" t="s">
        <v>4053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6595</v>
      </c>
      <c r="C601" s="424" t="s">
        <v>3156</v>
      </c>
      <c r="D601" s="580" t="s">
        <v>6357</v>
      </c>
      <c r="E601" s="619">
        <v>10000</v>
      </c>
      <c r="F601" s="580" t="s">
        <v>536</v>
      </c>
      <c r="G601" s="590" t="s">
        <v>18</v>
      </c>
      <c r="H601" s="590" t="s">
        <v>19</v>
      </c>
      <c r="I601" s="590" t="s">
        <v>72</v>
      </c>
      <c r="J601" s="590">
        <v>44421</v>
      </c>
      <c r="K601" s="593" t="s">
        <v>4053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6535</v>
      </c>
      <c r="C602" s="424" t="s">
        <v>3156</v>
      </c>
      <c r="D602" s="580" t="s">
        <v>6357</v>
      </c>
      <c r="E602" s="619">
        <v>10000</v>
      </c>
      <c r="F602" s="580" t="s">
        <v>821</v>
      </c>
      <c r="G602" s="590" t="s">
        <v>18</v>
      </c>
      <c r="H602" s="590" t="s">
        <v>19</v>
      </c>
      <c r="I602" s="590" t="s">
        <v>72</v>
      </c>
      <c r="J602" s="590">
        <v>44280</v>
      </c>
      <c r="K602" s="593" t="s">
        <v>4053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6363</v>
      </c>
      <c r="C603" s="424" t="s">
        <v>3156</v>
      </c>
      <c r="D603" s="580" t="s">
        <v>6357</v>
      </c>
      <c r="E603" s="619">
        <v>10000</v>
      </c>
      <c r="F603" s="580" t="s">
        <v>3422</v>
      </c>
      <c r="G603" s="590" t="s">
        <v>3158</v>
      </c>
      <c r="H603" s="590" t="s">
        <v>32</v>
      </c>
      <c r="I603" s="590" t="s">
        <v>3159</v>
      </c>
      <c r="J603" s="590">
        <v>43703</v>
      </c>
      <c r="K603" s="593" t="s">
        <v>4447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6424</v>
      </c>
      <c r="C604" s="424" t="s">
        <v>3156</v>
      </c>
      <c r="D604" s="580" t="s">
        <v>6357</v>
      </c>
      <c r="E604" s="619">
        <v>40000</v>
      </c>
      <c r="F604" s="580" t="s">
        <v>937</v>
      </c>
      <c r="G604" s="590" t="s">
        <v>18</v>
      </c>
      <c r="H604" s="590" t="s">
        <v>19</v>
      </c>
      <c r="I604" s="590" t="s">
        <v>72</v>
      </c>
      <c r="J604" s="590">
        <v>44321</v>
      </c>
      <c r="K604" s="593" t="s">
        <v>4053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6596</v>
      </c>
      <c r="C605" s="424" t="s">
        <v>3156</v>
      </c>
      <c r="D605" s="580" t="s">
        <v>6357</v>
      </c>
      <c r="E605" s="619">
        <v>150000</v>
      </c>
      <c r="F605" s="580" t="s">
        <v>3490</v>
      </c>
      <c r="G605" s="590" t="s">
        <v>3158</v>
      </c>
      <c r="H605" s="590" t="s">
        <v>32</v>
      </c>
      <c r="I605" s="590" t="s">
        <v>3159</v>
      </c>
      <c r="J605" s="590">
        <v>43879</v>
      </c>
      <c r="K605" s="593" t="s">
        <v>4053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6590</v>
      </c>
      <c r="C606" s="424" t="s">
        <v>3156</v>
      </c>
      <c r="D606" s="580" t="s">
        <v>6357</v>
      </c>
      <c r="E606" s="619">
        <v>30000</v>
      </c>
      <c r="F606" s="580" t="s">
        <v>3563</v>
      </c>
      <c r="G606" s="590" t="s">
        <v>18</v>
      </c>
      <c r="H606" s="590" t="s">
        <v>19</v>
      </c>
      <c r="I606" s="590" t="s">
        <v>3206</v>
      </c>
      <c r="J606" s="590">
        <v>44279</v>
      </c>
      <c r="K606" s="593" t="s">
        <v>4047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6489</v>
      </c>
      <c r="C607" s="424" t="s">
        <v>3156</v>
      </c>
      <c r="D607" s="580" t="s">
        <v>6357</v>
      </c>
      <c r="E607" s="619">
        <v>20000</v>
      </c>
      <c r="F607" s="580" t="s">
        <v>3561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4053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6597</v>
      </c>
      <c r="C608" s="424" t="s">
        <v>3156</v>
      </c>
      <c r="D608" s="580" t="s">
        <v>1307</v>
      </c>
      <c r="E608" s="592">
        <v>121689.31</v>
      </c>
      <c r="F608" s="580" t="s">
        <v>3408</v>
      </c>
      <c r="G608" s="590" t="s">
        <v>18</v>
      </c>
      <c r="H608" s="590" t="s">
        <v>19</v>
      </c>
      <c r="I608" s="590" t="s">
        <v>72</v>
      </c>
      <c r="J608" s="590">
        <v>44333</v>
      </c>
      <c r="K608" s="593" t="s">
        <v>4053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6451</v>
      </c>
      <c r="C609" s="424" t="s">
        <v>30</v>
      </c>
      <c r="D609" s="580" t="s">
        <v>1307</v>
      </c>
      <c r="E609" s="592">
        <v>94947.93</v>
      </c>
      <c r="F609" s="580" t="s">
        <v>5494</v>
      </c>
      <c r="G609" s="580" t="s">
        <v>159</v>
      </c>
      <c r="H609" s="580" t="s">
        <v>32</v>
      </c>
      <c r="I609" s="580" t="s">
        <v>5495</v>
      </c>
      <c r="J609" s="590">
        <v>44105</v>
      </c>
      <c r="K609" s="596" t="s">
        <v>4068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6598</v>
      </c>
      <c r="C610" s="580" t="s">
        <v>30</v>
      </c>
      <c r="D610" s="580" t="s">
        <v>237</v>
      </c>
      <c r="E610" s="592">
        <v>0</v>
      </c>
      <c r="F610" s="580" t="s">
        <v>4647</v>
      </c>
      <c r="G610" s="580" t="s">
        <v>159</v>
      </c>
      <c r="H610" s="580" t="s">
        <v>32</v>
      </c>
      <c r="I610" s="580" t="s">
        <v>3887</v>
      </c>
      <c r="J610" s="590">
        <v>44238</v>
      </c>
      <c r="K610" s="596" t="s">
        <v>4047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6566</v>
      </c>
      <c r="C611" s="424" t="s">
        <v>3156</v>
      </c>
      <c r="D611" s="580" t="s">
        <v>6357</v>
      </c>
      <c r="E611" s="619">
        <v>20000</v>
      </c>
      <c r="F611" s="580" t="s">
        <v>3729</v>
      </c>
      <c r="G611" s="590" t="s">
        <v>18</v>
      </c>
      <c r="H611" s="590" t="s">
        <v>19</v>
      </c>
      <c r="I611" s="590" t="s">
        <v>72</v>
      </c>
      <c r="J611" s="590">
        <v>44263</v>
      </c>
      <c r="K611" s="593" t="s">
        <v>4064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6599</v>
      </c>
      <c r="C612" s="580" t="s">
        <v>3156</v>
      </c>
      <c r="D612" s="580" t="s">
        <v>237</v>
      </c>
      <c r="E612" s="592">
        <v>489398.81</v>
      </c>
      <c r="F612" s="580" t="s">
        <v>3600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4047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6600</v>
      </c>
      <c r="C613" s="424" t="s">
        <v>30</v>
      </c>
      <c r="D613" s="580" t="s">
        <v>1307</v>
      </c>
      <c r="E613" s="592">
        <v>274363.67</v>
      </c>
      <c r="F613" s="580" t="s">
        <v>5514</v>
      </c>
      <c r="G613" s="580" t="s">
        <v>18</v>
      </c>
      <c r="H613" s="580" t="s">
        <v>42</v>
      </c>
      <c r="I613" s="580" t="s">
        <v>5515</v>
      </c>
      <c r="J613" s="590">
        <v>44356</v>
      </c>
      <c r="K613" s="596" t="s">
        <v>4064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6601</v>
      </c>
      <c r="C614" s="424" t="s">
        <v>30</v>
      </c>
      <c r="D614" s="580" t="s">
        <v>6357</v>
      </c>
      <c r="E614" s="592">
        <v>150000</v>
      </c>
      <c r="F614" s="580" t="s">
        <v>4833</v>
      </c>
      <c r="G614" s="580" t="s">
        <v>3158</v>
      </c>
      <c r="H614" s="580" t="s">
        <v>32</v>
      </c>
      <c r="I614" s="580" t="s">
        <v>3158</v>
      </c>
      <c r="J614" s="590">
        <v>44118</v>
      </c>
      <c r="K614" s="596" t="s">
        <v>4068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6371</v>
      </c>
      <c r="C615" s="580" t="s">
        <v>3156</v>
      </c>
      <c r="D615" s="580" t="s">
        <v>237</v>
      </c>
      <c r="E615" s="592">
        <v>15.64</v>
      </c>
      <c r="F615" s="580" t="s">
        <v>3467</v>
      </c>
      <c r="G615" s="590" t="s">
        <v>3158</v>
      </c>
      <c r="H615" s="590" t="s">
        <v>32</v>
      </c>
      <c r="I615" s="590" t="s">
        <v>3165</v>
      </c>
      <c r="J615" s="590">
        <v>43559</v>
      </c>
      <c r="K615" s="593" t="s">
        <v>4447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6391</v>
      </c>
      <c r="C616" s="580" t="s">
        <v>3156</v>
      </c>
      <c r="D616" s="580" t="s">
        <v>237</v>
      </c>
      <c r="E616" s="592">
        <v>115.28</v>
      </c>
      <c r="F616" s="580" t="s">
        <v>3448</v>
      </c>
      <c r="G616" s="590" t="s">
        <v>3158</v>
      </c>
      <c r="H616" s="590" t="s">
        <v>32</v>
      </c>
      <c r="I616" s="590" t="s">
        <v>3159</v>
      </c>
      <c r="J616" s="590">
        <v>43620</v>
      </c>
      <c r="K616" s="593" t="s">
        <v>4068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6402</v>
      </c>
      <c r="C617" s="580" t="s">
        <v>3156</v>
      </c>
      <c r="D617" s="580" t="s">
        <v>237</v>
      </c>
      <c r="E617" s="592">
        <v>13.08</v>
      </c>
      <c r="F617" s="580" t="s">
        <v>3356</v>
      </c>
      <c r="G617" s="590" t="s">
        <v>3158</v>
      </c>
      <c r="H617" s="590" t="s">
        <v>32</v>
      </c>
      <c r="I617" s="590" t="s">
        <v>3159</v>
      </c>
      <c r="J617" s="590">
        <v>43675</v>
      </c>
      <c r="K617" s="593" t="s">
        <v>4447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6602</v>
      </c>
      <c r="C618" s="580" t="s">
        <v>3156</v>
      </c>
      <c r="D618" s="580" t="s">
        <v>237</v>
      </c>
      <c r="E618" s="592"/>
      <c r="F618" s="580" t="s">
        <v>3338</v>
      </c>
      <c r="G618" s="590" t="s">
        <v>3158</v>
      </c>
      <c r="H618" s="590" t="s">
        <v>32</v>
      </c>
      <c r="I618" s="590" t="s">
        <v>3158</v>
      </c>
      <c r="J618" s="590" t="s">
        <v>3891</v>
      </c>
      <c r="K618" s="593" t="s">
        <v>4053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6480</v>
      </c>
      <c r="C619" s="580" t="s">
        <v>3156</v>
      </c>
      <c r="D619" s="580" t="s">
        <v>237</v>
      </c>
      <c r="E619" s="592">
        <v>3049.18</v>
      </c>
      <c r="F619" s="580" t="s">
        <v>3310</v>
      </c>
      <c r="G619" s="590" t="s">
        <v>3158</v>
      </c>
      <c r="H619" s="590" t="s">
        <v>32</v>
      </c>
      <c r="I619" s="590" t="s">
        <v>3158</v>
      </c>
      <c r="J619" s="590">
        <v>44124</v>
      </c>
      <c r="K619" s="593" t="s">
        <v>4053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6479</v>
      </c>
      <c r="C620" s="580" t="s">
        <v>3156</v>
      </c>
      <c r="D620" s="580" t="s">
        <v>237</v>
      </c>
      <c r="E620" s="592">
        <v>693.98</v>
      </c>
      <c r="F620" s="580" t="s">
        <v>3312</v>
      </c>
      <c r="G620" s="590" t="s">
        <v>3158</v>
      </c>
      <c r="H620" s="590" t="s">
        <v>32</v>
      </c>
      <c r="I620" s="590" t="s">
        <v>3158</v>
      </c>
      <c r="J620" s="590">
        <v>44118</v>
      </c>
      <c r="K620" s="593" t="s">
        <v>4053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6603</v>
      </c>
      <c r="C621" s="580" t="s">
        <v>3156</v>
      </c>
      <c r="D621" s="580" t="s">
        <v>237</v>
      </c>
      <c r="E621" s="592"/>
      <c r="F621" s="580" t="s">
        <v>3291</v>
      </c>
      <c r="G621" s="590" t="s">
        <v>3158</v>
      </c>
      <c r="H621" s="590" t="s">
        <v>32</v>
      </c>
      <c r="I621" s="590" t="s">
        <v>3165</v>
      </c>
      <c r="J621" s="590">
        <v>43609</v>
      </c>
      <c r="K621" s="593" t="s">
        <v>4068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6604</v>
      </c>
      <c r="C622" s="580" t="s">
        <v>3156</v>
      </c>
      <c r="D622" s="580" t="s">
        <v>237</v>
      </c>
      <c r="E622" s="592"/>
      <c r="F622" s="580" t="s">
        <v>3291</v>
      </c>
      <c r="G622" s="590" t="s">
        <v>3158</v>
      </c>
      <c r="H622" s="590" t="s">
        <v>32</v>
      </c>
      <c r="I622" s="590" t="s">
        <v>3165</v>
      </c>
      <c r="J622" s="590">
        <v>43609</v>
      </c>
      <c r="K622" s="593" t="s">
        <v>4064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6605</v>
      </c>
      <c r="C623" s="580" t="s">
        <v>3156</v>
      </c>
      <c r="D623" s="580" t="s">
        <v>237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6606</v>
      </c>
      <c r="C624" s="580" t="s">
        <v>3156</v>
      </c>
      <c r="D624" s="580" t="s">
        <v>237</v>
      </c>
      <c r="E624" s="592"/>
      <c r="F624" s="580" t="s">
        <v>3187</v>
      </c>
      <c r="G624" s="590" t="s">
        <v>3158</v>
      </c>
      <c r="H624" s="590" t="s">
        <v>32</v>
      </c>
      <c r="I624" s="590" t="s">
        <v>3159</v>
      </c>
      <c r="J624" s="590" t="s">
        <v>3891</v>
      </c>
      <c r="K624" s="593" t="s">
        <v>4053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6451</v>
      </c>
      <c r="C625" s="580" t="s">
        <v>30</v>
      </c>
      <c r="D625" s="580" t="s">
        <v>237</v>
      </c>
      <c r="E625" s="592">
        <v>0</v>
      </c>
      <c r="F625" s="580" t="s">
        <v>5494</v>
      </c>
      <c r="G625" s="580" t="s">
        <v>159</v>
      </c>
      <c r="H625" s="580" t="s">
        <v>32</v>
      </c>
      <c r="I625" s="580" t="s">
        <v>5495</v>
      </c>
      <c r="J625" s="590">
        <v>44105</v>
      </c>
      <c r="K625" s="596" t="s">
        <v>4068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6419</v>
      </c>
      <c r="C626" s="580" t="s">
        <v>3156</v>
      </c>
      <c r="D626" s="580" t="s">
        <v>1307</v>
      </c>
      <c r="E626" s="623">
        <v>73572.75</v>
      </c>
      <c r="F626" s="580" t="s">
        <v>3428</v>
      </c>
      <c r="G626" s="590" t="s">
        <v>3158</v>
      </c>
      <c r="H626" s="590" t="s">
        <v>32</v>
      </c>
      <c r="I626" s="590" t="s">
        <v>3159</v>
      </c>
      <c r="J626" s="590">
        <v>43875</v>
      </c>
      <c r="K626" s="593" t="s">
        <v>4064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6425</v>
      </c>
      <c r="C627" s="580" t="s">
        <v>3156</v>
      </c>
      <c r="D627" s="580" t="s">
        <v>6357</v>
      </c>
      <c r="E627" s="619">
        <v>10000</v>
      </c>
      <c r="F627" s="580" t="s">
        <v>3486</v>
      </c>
      <c r="G627" s="590" t="s">
        <v>18</v>
      </c>
      <c r="H627" s="590" t="s">
        <v>19</v>
      </c>
      <c r="I627" s="590" t="s">
        <v>72</v>
      </c>
      <c r="J627" s="590">
        <v>44295</v>
      </c>
      <c r="K627" s="593" t="s">
        <v>4061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6580</v>
      </c>
      <c r="C628" s="424" t="s">
        <v>3156</v>
      </c>
      <c r="D628" s="580" t="s">
        <v>237</v>
      </c>
      <c r="E628" s="619">
        <v>161212.56</v>
      </c>
      <c r="F628" s="580" t="s">
        <v>3417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4047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6607</v>
      </c>
      <c r="C629" s="580" t="s">
        <v>3156</v>
      </c>
      <c r="D629" s="580" t="s">
        <v>237</v>
      </c>
      <c r="E629" s="592"/>
      <c r="F629" s="580" t="s">
        <v>3745</v>
      </c>
      <c r="G629" s="590" t="s">
        <v>3158</v>
      </c>
      <c r="H629" s="590" t="s">
        <v>32</v>
      </c>
      <c r="I629" s="590" t="s">
        <v>3165</v>
      </c>
      <c r="J629" s="590" t="s">
        <v>3891</v>
      </c>
      <c r="K629" s="593" t="s">
        <v>4064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6608</v>
      </c>
      <c r="C630" s="580" t="s">
        <v>3156</v>
      </c>
      <c r="D630" s="580" t="s">
        <v>237</v>
      </c>
      <c r="E630" s="592"/>
      <c r="F630" s="580" t="s">
        <v>3745</v>
      </c>
      <c r="G630" s="590" t="s">
        <v>3158</v>
      </c>
      <c r="H630" s="590" t="s">
        <v>32</v>
      </c>
      <c r="I630" s="590" t="s">
        <v>3165</v>
      </c>
      <c r="J630" s="590" t="s">
        <v>3891</v>
      </c>
      <c r="K630" s="593" t="s">
        <v>4068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6455</v>
      </c>
      <c r="C631" s="580" t="s">
        <v>3156</v>
      </c>
      <c r="D631" s="580" t="s">
        <v>237</v>
      </c>
      <c r="E631" s="592">
        <v>1.47</v>
      </c>
      <c r="F631" s="580" t="s">
        <v>3690</v>
      </c>
      <c r="G631" s="590" t="s">
        <v>3158</v>
      </c>
      <c r="H631" s="590" t="s">
        <v>32</v>
      </c>
      <c r="I631" s="590" t="s">
        <v>3165</v>
      </c>
      <c r="J631" s="590">
        <v>43861</v>
      </c>
      <c r="K631" s="593" t="s">
        <v>4064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6416</v>
      </c>
      <c r="C632" s="580" t="s">
        <v>3156</v>
      </c>
      <c r="D632" s="580" t="s">
        <v>237</v>
      </c>
      <c r="E632" s="592">
        <v>2.93</v>
      </c>
      <c r="F632" s="580" t="s">
        <v>3602</v>
      </c>
      <c r="G632" s="590" t="s">
        <v>3158</v>
      </c>
      <c r="H632" s="590" t="s">
        <v>32</v>
      </c>
      <c r="I632" s="590" t="s">
        <v>3165</v>
      </c>
      <c r="J632" s="590">
        <v>43622</v>
      </c>
      <c r="K632" s="593" t="s">
        <v>4064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6609</v>
      </c>
      <c r="C633" s="580" t="s">
        <v>3156</v>
      </c>
      <c r="D633" s="580" t="s">
        <v>237</v>
      </c>
      <c r="E633" s="592"/>
      <c r="F633" s="580" t="s">
        <v>3602</v>
      </c>
      <c r="G633" s="590" t="s">
        <v>3158</v>
      </c>
      <c r="H633" s="590" t="s">
        <v>32</v>
      </c>
      <c r="I633" s="590" t="s">
        <v>3165</v>
      </c>
      <c r="J633" s="590">
        <v>43622</v>
      </c>
      <c r="K633" s="593" t="s">
        <v>4053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6498</v>
      </c>
      <c r="C634" s="580" t="s">
        <v>3156</v>
      </c>
      <c r="D634" s="580" t="s">
        <v>237</v>
      </c>
      <c r="E634" s="592">
        <v>0.22</v>
      </c>
      <c r="F634" s="580" t="s">
        <v>3574</v>
      </c>
      <c r="G634" s="590" t="s">
        <v>3158</v>
      </c>
      <c r="H634" s="590" t="s">
        <v>32</v>
      </c>
      <c r="I634" s="590" t="s">
        <v>3158</v>
      </c>
      <c r="J634" s="590">
        <v>44036</v>
      </c>
      <c r="K634" s="593" t="s">
        <v>4064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6610</v>
      </c>
      <c r="C635" s="580" t="s">
        <v>3156</v>
      </c>
      <c r="D635" s="580" t="s">
        <v>237</v>
      </c>
      <c r="E635" s="592"/>
      <c r="F635" s="580" t="s">
        <v>3539</v>
      </c>
      <c r="G635" s="590" t="s">
        <v>3158</v>
      </c>
      <c r="H635" s="590" t="s">
        <v>32</v>
      </c>
      <c r="I635" s="590" t="s">
        <v>3165</v>
      </c>
      <c r="J635" s="590" t="s">
        <v>3891</v>
      </c>
      <c r="K635" s="593" t="s">
        <v>4064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6394</v>
      </c>
      <c r="C636" s="580" t="s">
        <v>3156</v>
      </c>
      <c r="D636" s="580" t="s">
        <v>237</v>
      </c>
      <c r="E636" s="592">
        <v>146.69</v>
      </c>
      <c r="F636" s="580" t="s">
        <v>3520</v>
      </c>
      <c r="G636" s="590" t="s">
        <v>3158</v>
      </c>
      <c r="H636" s="590" t="s">
        <v>32</v>
      </c>
      <c r="I636" s="590" t="s">
        <v>3159</v>
      </c>
      <c r="J636" s="590">
        <v>43732</v>
      </c>
      <c r="K636" s="593" t="s">
        <v>4447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6611</v>
      </c>
      <c r="C637" s="580" t="s">
        <v>3156</v>
      </c>
      <c r="D637" s="580" t="s">
        <v>237</v>
      </c>
      <c r="E637" s="592">
        <v>78</v>
      </c>
      <c r="F637" s="580" t="s">
        <v>3484</v>
      </c>
      <c r="G637" s="590" t="s">
        <v>3158</v>
      </c>
      <c r="H637" s="590" t="s">
        <v>32</v>
      </c>
      <c r="I637" s="590" t="s">
        <v>3165</v>
      </c>
      <c r="J637" s="590">
        <v>43853</v>
      </c>
      <c r="K637" s="593" t="s">
        <v>4053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6612</v>
      </c>
      <c r="C638" s="424" t="s">
        <v>30</v>
      </c>
      <c r="D638" s="580" t="s">
        <v>1307</v>
      </c>
      <c r="E638" s="619">
        <v>44080.95</v>
      </c>
      <c r="F638" s="580" t="s">
        <v>4518</v>
      </c>
      <c r="G638" s="580" t="s">
        <v>159</v>
      </c>
      <c r="H638" s="580" t="s">
        <v>32</v>
      </c>
      <c r="I638" s="580" t="s">
        <v>6613</v>
      </c>
      <c r="J638" s="590">
        <v>44537</v>
      </c>
      <c r="K638" s="596" t="s">
        <v>4047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6592</v>
      </c>
      <c r="C639" s="424" t="s">
        <v>3156</v>
      </c>
      <c r="D639" s="580" t="s">
        <v>6357</v>
      </c>
      <c r="E639" s="619">
        <v>70000</v>
      </c>
      <c r="F639" s="580" t="s">
        <v>3319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4590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6614</v>
      </c>
      <c r="C640" s="424" t="s">
        <v>30</v>
      </c>
      <c r="D640" s="580" t="s">
        <v>6357</v>
      </c>
      <c r="E640" s="619">
        <v>100000</v>
      </c>
      <c r="F640" s="625" t="s">
        <v>3484</v>
      </c>
      <c r="G640" s="580" t="s">
        <v>3158</v>
      </c>
      <c r="H640" s="580" t="s">
        <v>32</v>
      </c>
      <c r="I640" s="580" t="s">
        <v>3158</v>
      </c>
      <c r="J640" s="580" t="s">
        <v>6615</v>
      </c>
      <c r="K640" s="596" t="s">
        <v>4064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6616</v>
      </c>
      <c r="C641" s="424" t="s">
        <v>30</v>
      </c>
      <c r="D641" s="580" t="s">
        <v>237</v>
      </c>
      <c r="E641" s="619">
        <v>90625.34</v>
      </c>
      <c r="F641" s="580" t="s">
        <v>5333</v>
      </c>
      <c r="G641" s="580" t="s">
        <v>18</v>
      </c>
      <c r="H641" s="580" t="s">
        <v>42</v>
      </c>
      <c r="I641" s="580" t="s">
        <v>48</v>
      </c>
      <c r="J641" s="590">
        <v>44362</v>
      </c>
      <c r="K641" s="596" t="s">
        <v>4047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6458</v>
      </c>
      <c r="C642" s="424" t="s">
        <v>30</v>
      </c>
      <c r="D642" s="580" t="s">
        <v>6357</v>
      </c>
      <c r="E642" s="619">
        <v>16000</v>
      </c>
      <c r="F642" s="580" t="s">
        <v>5346</v>
      </c>
      <c r="G642" s="580" t="s">
        <v>159</v>
      </c>
      <c r="H642" s="580" t="s">
        <v>32</v>
      </c>
      <c r="I642" s="580" t="s">
        <v>4730</v>
      </c>
      <c r="J642" s="590">
        <v>44180</v>
      </c>
      <c r="K642" s="596" t="s">
        <v>4053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6617</v>
      </c>
      <c r="C643" s="424" t="s">
        <v>30</v>
      </c>
      <c r="D643" s="580" t="s">
        <v>237</v>
      </c>
      <c r="E643" s="619">
        <v>661576.63</v>
      </c>
      <c r="F643" s="580" t="s">
        <v>5596</v>
      </c>
      <c r="G643" s="580" t="s">
        <v>159</v>
      </c>
      <c r="H643" s="580" t="s">
        <v>32</v>
      </c>
      <c r="I643" s="580" t="s">
        <v>4387</v>
      </c>
      <c r="J643" s="590">
        <v>44490</v>
      </c>
      <c r="K643" s="596" t="s">
        <v>4047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6432</v>
      </c>
      <c r="C644" s="424" t="s">
        <v>3156</v>
      </c>
      <c r="D644" s="580" t="s">
        <v>237</v>
      </c>
      <c r="E644" s="619">
        <v>1915</v>
      </c>
      <c r="F644" s="580" t="s">
        <v>3247</v>
      </c>
      <c r="G644" s="590" t="s">
        <v>3158</v>
      </c>
      <c r="H644" s="590" t="s">
        <v>32</v>
      </c>
      <c r="I644" s="590" t="s">
        <v>3159</v>
      </c>
      <c r="J644" s="590">
        <v>43725</v>
      </c>
      <c r="K644" s="593" t="s">
        <v>4447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6379</v>
      </c>
      <c r="C645" s="424" t="s">
        <v>3156</v>
      </c>
      <c r="D645" s="580" t="s">
        <v>6357</v>
      </c>
      <c r="E645" s="619">
        <v>3000</v>
      </c>
      <c r="F645" s="580" t="s">
        <v>3674</v>
      </c>
      <c r="G645" s="590" t="s">
        <v>3158</v>
      </c>
      <c r="H645" s="590" t="s">
        <v>32</v>
      </c>
      <c r="I645" s="590" t="s">
        <v>3159</v>
      </c>
      <c r="J645" s="590">
        <v>43894</v>
      </c>
      <c r="K645" s="593" t="s">
        <v>4064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6618</v>
      </c>
      <c r="C646" s="424" t="s">
        <v>30</v>
      </c>
      <c r="D646" s="580" t="s">
        <v>237</v>
      </c>
      <c r="E646" s="619">
        <v>792665.02</v>
      </c>
      <c r="F646" s="580" t="s">
        <v>4702</v>
      </c>
      <c r="G646" s="580" t="s">
        <v>159</v>
      </c>
      <c r="H646" s="580" t="s">
        <v>32</v>
      </c>
      <c r="I646" s="580" t="s">
        <v>4363</v>
      </c>
      <c r="J646" s="590">
        <v>44368</v>
      </c>
      <c r="K646" s="596" t="s">
        <v>4068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6425</v>
      </c>
      <c r="C647" s="424" t="s">
        <v>3156</v>
      </c>
      <c r="D647" s="580" t="s">
        <v>6357</v>
      </c>
      <c r="E647" s="619">
        <v>10000</v>
      </c>
      <c r="F647" s="580" t="s">
        <v>3486</v>
      </c>
      <c r="G647" s="590" t="s">
        <v>18</v>
      </c>
      <c r="H647" s="590" t="s">
        <v>19</v>
      </c>
      <c r="I647" s="590" t="s">
        <v>72</v>
      </c>
      <c r="J647" s="590">
        <v>44295</v>
      </c>
      <c r="K647" s="593" t="s">
        <v>4061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6365</v>
      </c>
      <c r="C648" s="424" t="s">
        <v>3156</v>
      </c>
      <c r="D648" s="580" t="s">
        <v>6357</v>
      </c>
      <c r="E648" s="619">
        <v>12000</v>
      </c>
      <c r="F648" s="580" t="s">
        <v>3459</v>
      </c>
      <c r="G648" s="590" t="s">
        <v>3158</v>
      </c>
      <c r="H648" s="590" t="s">
        <v>32</v>
      </c>
      <c r="I648" s="590" t="s">
        <v>3159</v>
      </c>
      <c r="J648" s="590">
        <v>43605</v>
      </c>
      <c r="K648" s="593" t="s">
        <v>4064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6619</v>
      </c>
      <c r="C649" s="424" t="s">
        <v>3156</v>
      </c>
      <c r="D649" s="580" t="s">
        <v>6357</v>
      </c>
      <c r="E649" s="619">
        <v>33000</v>
      </c>
      <c r="F649" s="580" t="s">
        <v>812</v>
      </c>
      <c r="G649" s="580" t="s">
        <v>18</v>
      </c>
      <c r="H649" s="580" t="s">
        <v>19</v>
      </c>
      <c r="I649" s="580" t="s">
        <v>3206</v>
      </c>
      <c r="J649" s="590">
        <v>44383</v>
      </c>
      <c r="K649" s="596" t="s">
        <v>4064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6491</v>
      </c>
      <c r="C650" s="424" t="s">
        <v>3156</v>
      </c>
      <c r="D650" s="580" t="s">
        <v>6357</v>
      </c>
      <c r="E650" s="619">
        <v>10000</v>
      </c>
      <c r="F650" s="580" t="s">
        <v>3694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4053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6620</v>
      </c>
      <c r="C651" s="424" t="s">
        <v>30</v>
      </c>
      <c r="D651" s="580" t="s">
        <v>237</v>
      </c>
      <c r="E651" s="619">
        <v>295388.82</v>
      </c>
      <c r="F651" s="580" t="s">
        <v>4974</v>
      </c>
      <c r="G651" s="580" t="s">
        <v>159</v>
      </c>
      <c r="H651" s="580" t="s">
        <v>32</v>
      </c>
      <c r="I651" s="580" t="s">
        <v>4317</v>
      </c>
      <c r="J651" s="590">
        <v>44111</v>
      </c>
      <c r="K651" s="596" t="s">
        <v>4047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6481</v>
      </c>
      <c r="C652" s="424" t="s">
        <v>3156</v>
      </c>
      <c r="D652" s="580" t="s">
        <v>6357</v>
      </c>
      <c r="E652" s="619">
        <v>14000</v>
      </c>
      <c r="F652" s="580" t="s">
        <v>2507</v>
      </c>
      <c r="G652" s="590" t="s">
        <v>18</v>
      </c>
      <c r="H652" s="590" t="s">
        <v>19</v>
      </c>
      <c r="I652" s="590" t="s">
        <v>72</v>
      </c>
      <c r="J652" s="590">
        <v>44280</v>
      </c>
      <c r="K652" s="593" t="s">
        <v>4053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6490</v>
      </c>
      <c r="C653" s="424" t="s">
        <v>3156</v>
      </c>
      <c r="D653" s="580" t="s">
        <v>6357</v>
      </c>
      <c r="E653" s="619">
        <v>40000</v>
      </c>
      <c r="F653" s="580" t="s">
        <v>3469</v>
      </c>
      <c r="G653" s="590" t="s">
        <v>18</v>
      </c>
      <c r="H653" s="590" t="s">
        <v>19</v>
      </c>
      <c r="I653" s="590" t="s">
        <v>3206</v>
      </c>
      <c r="J653" s="590">
        <v>44266</v>
      </c>
      <c r="K653" s="593" t="s">
        <v>4064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6621</v>
      </c>
      <c r="C654" s="424" t="s">
        <v>30</v>
      </c>
      <c r="D654" s="580" t="s">
        <v>237</v>
      </c>
      <c r="E654" s="619">
        <v>142605.94</v>
      </c>
      <c r="F654" s="580" t="s">
        <v>5461</v>
      </c>
      <c r="G654" s="580" t="s">
        <v>18</v>
      </c>
      <c r="H654" s="580" t="s">
        <v>32</v>
      </c>
      <c r="I654" s="580" t="s">
        <v>5463</v>
      </c>
      <c r="J654" s="590">
        <v>44271</v>
      </c>
      <c r="K654" s="596" t="s">
        <v>4101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6622</v>
      </c>
      <c r="C655" s="424" t="s">
        <v>30</v>
      </c>
      <c r="D655" s="580" t="s">
        <v>237</v>
      </c>
      <c r="E655" s="619">
        <v>148678.48000000001</v>
      </c>
      <c r="F655" s="580" t="s">
        <v>5461</v>
      </c>
      <c r="G655" s="580" t="s">
        <v>18</v>
      </c>
      <c r="H655" s="580" t="s">
        <v>32</v>
      </c>
      <c r="I655" s="580" t="s">
        <v>4051</v>
      </c>
      <c r="J655" s="590">
        <v>44272</v>
      </c>
      <c r="K655" s="596" t="s">
        <v>4064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6471</v>
      </c>
      <c r="C656" s="424" t="s">
        <v>3156</v>
      </c>
      <c r="D656" s="580" t="s">
        <v>6357</v>
      </c>
      <c r="E656" s="619">
        <v>20000</v>
      </c>
      <c r="F656" s="580" t="s">
        <v>3372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4053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6492</v>
      </c>
      <c r="C657" s="424" t="s">
        <v>3156</v>
      </c>
      <c r="D657" s="580" t="s">
        <v>6357</v>
      </c>
      <c r="E657" s="619">
        <v>30000</v>
      </c>
      <c r="F657" s="580" t="s">
        <v>2690</v>
      </c>
      <c r="G657" s="590" t="s">
        <v>18</v>
      </c>
      <c r="H657" s="590" t="s">
        <v>19</v>
      </c>
      <c r="I657" s="590" t="s">
        <v>72</v>
      </c>
      <c r="J657" s="590">
        <v>44280</v>
      </c>
      <c r="K657" s="593" t="s">
        <v>4047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6395</v>
      </c>
      <c r="C658" s="424" t="s">
        <v>3156</v>
      </c>
      <c r="D658" s="580" t="s">
        <v>6357</v>
      </c>
      <c r="E658" s="619">
        <v>200000</v>
      </c>
      <c r="F658" s="580" t="s">
        <v>3531</v>
      </c>
      <c r="G658" s="590" t="s">
        <v>3158</v>
      </c>
      <c r="H658" s="590" t="s">
        <v>32</v>
      </c>
      <c r="I658" s="590" t="s">
        <v>3159</v>
      </c>
      <c r="J658" s="590">
        <v>43620</v>
      </c>
      <c r="K658" s="593" t="s">
        <v>4053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6471</v>
      </c>
      <c r="C659" s="424" t="s">
        <v>3156</v>
      </c>
      <c r="D659" s="580" t="s">
        <v>6357</v>
      </c>
      <c r="E659" s="619">
        <v>3000</v>
      </c>
      <c r="F659" s="580" t="s">
        <v>3372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4053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6424</v>
      </c>
      <c r="C660" s="424" t="s">
        <v>3156</v>
      </c>
      <c r="D660" s="580" t="s">
        <v>6357</v>
      </c>
      <c r="E660" s="619">
        <v>40000</v>
      </c>
      <c r="F660" s="580" t="s">
        <v>937</v>
      </c>
      <c r="G660" s="590" t="s">
        <v>18</v>
      </c>
      <c r="H660" s="590" t="s">
        <v>19</v>
      </c>
      <c r="I660" s="590" t="s">
        <v>72</v>
      </c>
      <c r="J660" s="590">
        <v>44321</v>
      </c>
      <c r="K660" s="593" t="s">
        <v>4053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6475</v>
      </c>
      <c r="C661" s="424" t="s">
        <v>3156</v>
      </c>
      <c r="D661" s="580" t="s">
        <v>6357</v>
      </c>
      <c r="E661" s="619">
        <v>30000</v>
      </c>
      <c r="F661" s="580" t="s">
        <v>3676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4053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6428</v>
      </c>
      <c r="C662" s="424" t="s">
        <v>30</v>
      </c>
      <c r="D662" s="580" t="s">
        <v>6357</v>
      </c>
      <c r="E662" s="619">
        <v>5000</v>
      </c>
      <c r="F662" s="580" t="s">
        <v>4631</v>
      </c>
      <c r="G662" s="580" t="s">
        <v>159</v>
      </c>
      <c r="H662" s="580" t="s">
        <v>32</v>
      </c>
      <c r="I662" s="580" t="s">
        <v>4121</v>
      </c>
      <c r="J662" s="590">
        <v>44263</v>
      </c>
      <c r="K662" s="596" t="s">
        <v>4053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6506</v>
      </c>
      <c r="C663" s="424" t="s">
        <v>30</v>
      </c>
      <c r="D663" s="580" t="s">
        <v>6357</v>
      </c>
      <c r="E663" s="619">
        <v>12284.53</v>
      </c>
      <c r="F663" s="580" t="s">
        <v>4130</v>
      </c>
      <c r="G663" s="580" t="s">
        <v>159</v>
      </c>
      <c r="H663" s="580" t="s">
        <v>32</v>
      </c>
      <c r="I663" s="580" t="s">
        <v>6623</v>
      </c>
      <c r="J663" s="590">
        <v>44180</v>
      </c>
      <c r="K663" s="596" t="s">
        <v>4064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6624</v>
      </c>
      <c r="C664" s="424" t="s">
        <v>30</v>
      </c>
      <c r="D664" s="580" t="s">
        <v>237</v>
      </c>
      <c r="E664" s="619">
        <v>282779.84000000003</v>
      </c>
      <c r="F664" s="580" t="s">
        <v>4636</v>
      </c>
      <c r="G664" s="580" t="s">
        <v>159</v>
      </c>
      <c r="H664" s="580" t="s">
        <v>32</v>
      </c>
      <c r="I664" s="580" t="s">
        <v>3887</v>
      </c>
      <c r="J664" s="590">
        <v>44238</v>
      </c>
      <c r="K664" s="596" t="s">
        <v>4047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6566</v>
      </c>
      <c r="C665" s="424" t="s">
        <v>3156</v>
      </c>
      <c r="D665" s="580" t="s">
        <v>6357</v>
      </c>
      <c r="E665" s="619">
        <v>25000</v>
      </c>
      <c r="F665" s="580" t="s">
        <v>3729</v>
      </c>
      <c r="G665" s="590" t="s">
        <v>18</v>
      </c>
      <c r="H665" s="590" t="s">
        <v>19</v>
      </c>
      <c r="I665" s="590" t="s">
        <v>72</v>
      </c>
      <c r="J665" s="590">
        <v>44263</v>
      </c>
      <c r="K665" s="593" t="s">
        <v>4064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6525</v>
      </c>
      <c r="C666" s="424" t="s">
        <v>3156</v>
      </c>
      <c r="D666" s="580" t="s">
        <v>6357</v>
      </c>
      <c r="E666" s="619">
        <v>50000</v>
      </c>
      <c r="F666" s="580" t="s">
        <v>3525</v>
      </c>
      <c r="G666" s="590" t="s">
        <v>18</v>
      </c>
      <c r="H666" s="590" t="s">
        <v>19</v>
      </c>
      <c r="I666" s="590" t="s">
        <v>72</v>
      </c>
      <c r="J666" s="590">
        <v>44263</v>
      </c>
      <c r="K666" s="593" t="s">
        <v>4047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6625</v>
      </c>
      <c r="C667" s="424" t="s">
        <v>3156</v>
      </c>
      <c r="D667" s="580" t="s">
        <v>6357</v>
      </c>
      <c r="E667" s="619">
        <v>10000</v>
      </c>
      <c r="F667" s="580" t="s">
        <v>3568</v>
      </c>
      <c r="G667" s="590" t="s">
        <v>18</v>
      </c>
      <c r="H667" s="590" t="s">
        <v>19</v>
      </c>
      <c r="I667" s="590" t="s">
        <v>72</v>
      </c>
      <c r="J667" s="590">
        <v>44323</v>
      </c>
      <c r="K667" s="593" t="s">
        <v>4101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6626</v>
      </c>
      <c r="C668" s="424" t="s">
        <v>30</v>
      </c>
      <c r="D668" s="580" t="s">
        <v>6357</v>
      </c>
      <c r="E668" s="619">
        <v>18000</v>
      </c>
      <c r="F668" s="580" t="s">
        <v>3641</v>
      </c>
      <c r="G668" s="580" t="s">
        <v>3158</v>
      </c>
      <c r="H668" s="580" t="s">
        <v>32</v>
      </c>
      <c r="I668" s="580" t="s">
        <v>3158</v>
      </c>
      <c r="J668" s="590">
        <v>44151</v>
      </c>
      <c r="K668" s="596" t="s">
        <v>4053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6627</v>
      </c>
      <c r="C669" s="424" t="s">
        <v>3156</v>
      </c>
      <c r="D669" s="580" t="s">
        <v>1307</v>
      </c>
      <c r="E669" s="604">
        <v>52493.45</v>
      </c>
      <c r="F669" s="580" t="s">
        <v>3725</v>
      </c>
      <c r="G669" s="590" t="s">
        <v>18</v>
      </c>
      <c r="H669" s="590" t="s">
        <v>19</v>
      </c>
      <c r="I669" s="590" t="s">
        <v>72</v>
      </c>
      <c r="J669" s="590">
        <v>44411</v>
      </c>
      <c r="K669" s="593" t="s">
        <v>4053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6364</v>
      </c>
      <c r="C670" s="424" t="s">
        <v>3156</v>
      </c>
      <c r="D670" s="580" t="s">
        <v>6357</v>
      </c>
      <c r="E670" s="619">
        <v>200000</v>
      </c>
      <c r="F670" s="580" t="s">
        <v>3784</v>
      </c>
      <c r="G670" s="590" t="s">
        <v>3158</v>
      </c>
      <c r="H670" s="590" t="s">
        <v>32</v>
      </c>
      <c r="I670" s="590" t="s">
        <v>3159</v>
      </c>
      <c r="J670" s="590">
        <v>43567</v>
      </c>
      <c r="K670" s="593" t="s">
        <v>4053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6628</v>
      </c>
      <c r="C671" s="424" t="s">
        <v>3156</v>
      </c>
      <c r="D671" s="580" t="s">
        <v>237</v>
      </c>
      <c r="E671" s="619">
        <v>386234.9</v>
      </c>
      <c r="F671" s="580" t="s">
        <v>3426</v>
      </c>
      <c r="G671" s="590" t="s">
        <v>3158</v>
      </c>
      <c r="H671" s="590" t="s">
        <v>32</v>
      </c>
      <c r="I671" s="590" t="s">
        <v>3159</v>
      </c>
      <c r="J671" s="590">
        <v>43692</v>
      </c>
      <c r="K671" s="593" t="s">
        <v>4447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6583</v>
      </c>
      <c r="C672" s="424" t="s">
        <v>3156</v>
      </c>
      <c r="D672" s="580" t="s">
        <v>1307</v>
      </c>
      <c r="E672" s="619">
        <v>1035319</v>
      </c>
      <c r="F672" s="580" t="s">
        <v>3462</v>
      </c>
      <c r="G672" s="590" t="s">
        <v>18</v>
      </c>
      <c r="H672" s="590" t="s">
        <v>19</v>
      </c>
      <c r="I672" s="590" t="s">
        <v>72</v>
      </c>
      <c r="J672" s="590">
        <v>44319</v>
      </c>
      <c r="K672" s="593" t="s">
        <v>4053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6629</v>
      </c>
      <c r="C673" s="424" t="s">
        <v>3156</v>
      </c>
      <c r="D673" s="580" t="s">
        <v>6357</v>
      </c>
      <c r="E673" s="619">
        <v>359568.24</v>
      </c>
      <c r="F673" s="580" t="s">
        <v>3157</v>
      </c>
      <c r="G673" s="590" t="s">
        <v>3158</v>
      </c>
      <c r="H673" s="590" t="s">
        <v>32</v>
      </c>
      <c r="I673" s="590" t="s">
        <v>3159</v>
      </c>
      <c r="J673" s="590">
        <v>43570</v>
      </c>
      <c r="K673" s="593" t="s">
        <v>4064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6363</v>
      </c>
      <c r="C674" s="424" t="s">
        <v>3156</v>
      </c>
      <c r="D674" s="580" t="s">
        <v>6357</v>
      </c>
      <c r="E674" s="603">
        <v>10000</v>
      </c>
      <c r="F674" s="580" t="s">
        <v>3422</v>
      </c>
      <c r="G674" s="590" t="s">
        <v>3158</v>
      </c>
      <c r="H674" s="590" t="s">
        <v>32</v>
      </c>
      <c r="I674" s="590" t="s">
        <v>3159</v>
      </c>
      <c r="J674" s="590">
        <v>43703</v>
      </c>
      <c r="K674" s="593" t="s">
        <v>4447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6630</v>
      </c>
      <c r="C675" s="424" t="s">
        <v>3156</v>
      </c>
      <c r="D675" s="580" t="s">
        <v>237</v>
      </c>
      <c r="E675" s="603">
        <v>103527.44</v>
      </c>
      <c r="F675" s="580" t="s">
        <v>3184</v>
      </c>
      <c r="G675" s="590" t="s">
        <v>3158</v>
      </c>
      <c r="H675" s="590" t="s">
        <v>32</v>
      </c>
      <c r="I675" s="590" t="s">
        <v>3165</v>
      </c>
      <c r="J675" s="590">
        <v>43633</v>
      </c>
      <c r="K675" s="593" t="s">
        <v>4064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6458</v>
      </c>
      <c r="C676" s="424" t="s">
        <v>30</v>
      </c>
      <c r="D676" s="580" t="s">
        <v>6357</v>
      </c>
      <c r="E676" s="603">
        <v>20000</v>
      </c>
      <c r="F676" s="580" t="s">
        <v>5346</v>
      </c>
      <c r="G676" s="580" t="s">
        <v>159</v>
      </c>
      <c r="H676" s="580" t="s">
        <v>32</v>
      </c>
      <c r="I676" s="580" t="s">
        <v>4730</v>
      </c>
      <c r="J676" s="590">
        <v>44180</v>
      </c>
      <c r="K676" s="596" t="s">
        <v>4053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6425</v>
      </c>
      <c r="C677" s="424" t="s">
        <v>3156</v>
      </c>
      <c r="D677" s="580" t="s">
        <v>6357</v>
      </c>
      <c r="E677" s="603">
        <v>10000</v>
      </c>
      <c r="F677" s="580" t="s">
        <v>3486</v>
      </c>
      <c r="G677" s="590" t="s">
        <v>18</v>
      </c>
      <c r="H677" s="590" t="s">
        <v>19</v>
      </c>
      <c r="I677" s="590" t="s">
        <v>72</v>
      </c>
      <c r="J677" s="590">
        <v>44295</v>
      </c>
      <c r="K677" s="593" t="s">
        <v>4061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6493</v>
      </c>
      <c r="C678" s="424" t="s">
        <v>3156</v>
      </c>
      <c r="D678" s="580" t="s">
        <v>1307</v>
      </c>
      <c r="E678" s="631">
        <v>52575.43</v>
      </c>
      <c r="F678" s="580" t="s">
        <v>2126</v>
      </c>
      <c r="G678" s="590" t="s">
        <v>18</v>
      </c>
      <c r="H678" s="590" t="s">
        <v>19</v>
      </c>
      <c r="I678" s="590" t="s">
        <v>72</v>
      </c>
      <c r="J678" s="590">
        <v>44322</v>
      </c>
      <c r="K678" s="593" t="s">
        <v>4053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6595</v>
      </c>
      <c r="C679" s="424" t="s">
        <v>3156</v>
      </c>
      <c r="D679" s="580" t="s">
        <v>6357</v>
      </c>
      <c r="E679" s="604">
        <v>6843.64</v>
      </c>
      <c r="F679" s="580" t="s">
        <v>536</v>
      </c>
      <c r="G679" s="590" t="s">
        <v>18</v>
      </c>
      <c r="H679" s="590" t="s">
        <v>19</v>
      </c>
      <c r="I679" s="590" t="s">
        <v>72</v>
      </c>
      <c r="J679" s="590">
        <v>44421</v>
      </c>
      <c r="K679" s="593" t="s">
        <v>4053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6631</v>
      </c>
      <c r="C680" s="424" t="s">
        <v>30</v>
      </c>
      <c r="D680" s="580" t="s">
        <v>237</v>
      </c>
      <c r="E680" s="603">
        <v>124370.77</v>
      </c>
      <c r="F680" s="580" t="s">
        <v>5654</v>
      </c>
      <c r="G680" s="580" t="s">
        <v>159</v>
      </c>
      <c r="H680" s="580" t="s">
        <v>32</v>
      </c>
      <c r="I680" s="580" t="s">
        <v>5655</v>
      </c>
      <c r="J680" s="590">
        <v>44209</v>
      </c>
      <c r="K680" s="596" t="s">
        <v>4101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6489</v>
      </c>
      <c r="C681" s="424" t="s">
        <v>3156</v>
      </c>
      <c r="D681" s="580" t="s">
        <v>6357</v>
      </c>
      <c r="E681" s="603">
        <v>3000</v>
      </c>
      <c r="F681" s="580" t="s">
        <v>3561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4053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6627</v>
      </c>
      <c r="C682" s="424" t="s">
        <v>3156</v>
      </c>
      <c r="D682" s="580" t="s">
        <v>237</v>
      </c>
      <c r="E682" s="603">
        <v>0</v>
      </c>
      <c r="F682" s="580" t="s">
        <v>3725</v>
      </c>
      <c r="G682" s="590" t="s">
        <v>18</v>
      </c>
      <c r="H682" s="590" t="s">
        <v>19</v>
      </c>
      <c r="I682" s="590" t="s">
        <v>72</v>
      </c>
      <c r="J682" s="590">
        <v>44411</v>
      </c>
      <c r="K682" s="593" t="s">
        <v>4053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6493</v>
      </c>
      <c r="C683" s="424" t="s">
        <v>3156</v>
      </c>
      <c r="D683" s="580" t="s">
        <v>237</v>
      </c>
      <c r="E683" s="631">
        <v>52575.43</v>
      </c>
      <c r="F683" s="580" t="s">
        <v>2126</v>
      </c>
      <c r="G683" s="590" t="s">
        <v>18</v>
      </c>
      <c r="H683" s="590" t="s">
        <v>19</v>
      </c>
      <c r="I683" s="590" t="s">
        <v>72</v>
      </c>
      <c r="J683" s="590">
        <v>44322</v>
      </c>
      <c r="K683" s="593" t="s">
        <v>4053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6597</v>
      </c>
      <c r="C684" s="424" t="s">
        <v>3156</v>
      </c>
      <c r="D684" s="580" t="s">
        <v>237</v>
      </c>
      <c r="E684" s="631">
        <v>3940.3</v>
      </c>
      <c r="F684" s="580" t="s">
        <v>3408</v>
      </c>
      <c r="G684" s="590" t="s">
        <v>18</v>
      </c>
      <c r="H684" s="590" t="s">
        <v>19</v>
      </c>
      <c r="I684" s="590" t="s">
        <v>72</v>
      </c>
      <c r="J684" s="590">
        <v>44333</v>
      </c>
      <c r="K684" s="593" t="s">
        <v>4053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6584</v>
      </c>
      <c r="C685" s="424" t="s">
        <v>3156</v>
      </c>
      <c r="D685" s="580" t="s">
        <v>237</v>
      </c>
      <c r="E685" s="603">
        <v>2041.36</v>
      </c>
      <c r="F685" s="580" t="s">
        <v>3240</v>
      </c>
      <c r="G685" s="590" t="s">
        <v>18</v>
      </c>
      <c r="H685" s="590" t="s">
        <v>19</v>
      </c>
      <c r="I685" s="590" t="s">
        <v>72</v>
      </c>
      <c r="J685" s="590">
        <v>44280</v>
      </c>
      <c r="K685" s="593" t="s">
        <v>4068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6475</v>
      </c>
      <c r="C686" s="424" t="s">
        <v>3156</v>
      </c>
      <c r="D686" s="580" t="s">
        <v>6357</v>
      </c>
      <c r="E686" s="603">
        <v>54835.4</v>
      </c>
      <c r="F686" s="580" t="s">
        <v>3676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4053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6520</v>
      </c>
      <c r="C687" s="424" t="s">
        <v>3156</v>
      </c>
      <c r="D687" s="580" t="s">
        <v>6357</v>
      </c>
      <c r="E687" s="603">
        <v>100000</v>
      </c>
      <c r="F687" s="580" t="s">
        <v>3168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4064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6632</v>
      </c>
      <c r="C688" s="424" t="s">
        <v>30</v>
      </c>
      <c r="D688" s="580" t="s">
        <v>237</v>
      </c>
      <c r="E688" s="603">
        <v>290532.13</v>
      </c>
      <c r="F688" s="580" t="s">
        <v>5400</v>
      </c>
      <c r="G688" s="580" t="s">
        <v>18</v>
      </c>
      <c r="H688" s="580" t="s">
        <v>42</v>
      </c>
      <c r="I688" s="580" t="s">
        <v>48</v>
      </c>
      <c r="J688" s="590">
        <v>44259</v>
      </c>
      <c r="K688" s="596" t="s">
        <v>4068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6428</v>
      </c>
      <c r="C689" s="424" t="s">
        <v>30</v>
      </c>
      <c r="D689" s="580" t="s">
        <v>6357</v>
      </c>
      <c r="E689" s="603">
        <v>5000</v>
      </c>
      <c r="F689" s="580" t="s">
        <v>4631</v>
      </c>
      <c r="G689" s="580" t="s">
        <v>159</v>
      </c>
      <c r="H689" s="580" t="s">
        <v>32</v>
      </c>
      <c r="I689" s="580" t="s">
        <v>4121</v>
      </c>
      <c r="J689" s="590">
        <v>44263</v>
      </c>
      <c r="K689" s="596" t="s">
        <v>4047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6633</v>
      </c>
      <c r="C690" s="424" t="s">
        <v>30</v>
      </c>
      <c r="D690" s="580" t="s">
        <v>237</v>
      </c>
      <c r="E690" s="603">
        <v>93114.82</v>
      </c>
      <c r="F690" s="580" t="s">
        <v>4620</v>
      </c>
      <c r="G690" s="580" t="s">
        <v>159</v>
      </c>
      <c r="H690" s="580" t="s">
        <v>32</v>
      </c>
      <c r="I690" s="580" t="s">
        <v>4621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6634</v>
      </c>
      <c r="C691" s="424" t="s">
        <v>30</v>
      </c>
      <c r="D691" s="580" t="s">
        <v>6357</v>
      </c>
      <c r="E691" s="603">
        <v>48809.84</v>
      </c>
      <c r="F691" s="580" t="s">
        <v>5491</v>
      </c>
      <c r="G691" s="580" t="s">
        <v>18</v>
      </c>
      <c r="H691" s="580" t="s">
        <v>42</v>
      </c>
      <c r="I691" s="580" t="s">
        <v>5515</v>
      </c>
      <c r="J691" s="590">
        <v>44340</v>
      </c>
      <c r="K691" s="596" t="s">
        <v>4068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6635</v>
      </c>
      <c r="C692" s="424" t="s">
        <v>30</v>
      </c>
      <c r="D692" s="580" t="s">
        <v>6357</v>
      </c>
      <c r="E692" s="603">
        <v>10000</v>
      </c>
      <c r="F692" s="580" t="s">
        <v>4467</v>
      </c>
      <c r="G692" s="580" t="s">
        <v>18</v>
      </c>
      <c r="H692" s="580" t="s">
        <v>32</v>
      </c>
      <c r="I692" s="580" t="s">
        <v>3306</v>
      </c>
      <c r="J692" s="590">
        <v>44399</v>
      </c>
      <c r="K692" s="596" t="s">
        <v>4053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6497</v>
      </c>
      <c r="C693" s="424" t="s">
        <v>3156</v>
      </c>
      <c r="D693" s="580" t="s">
        <v>237</v>
      </c>
      <c r="E693" s="603">
        <v>370651.89</v>
      </c>
      <c r="F693" s="580" t="s">
        <v>3431</v>
      </c>
      <c r="G693" s="590" t="s">
        <v>3158</v>
      </c>
      <c r="H693" s="590" t="s">
        <v>32</v>
      </c>
      <c r="I693" s="590" t="s">
        <v>3165</v>
      </c>
      <c r="J693" s="590">
        <v>43752</v>
      </c>
      <c r="K693" s="593" t="s">
        <v>4053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6491</v>
      </c>
      <c r="C694" s="424" t="s">
        <v>3156</v>
      </c>
      <c r="D694" s="580" t="s">
        <v>6357</v>
      </c>
      <c r="E694" s="603">
        <v>10000</v>
      </c>
      <c r="F694" s="580" t="s">
        <v>3694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4053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6636</v>
      </c>
      <c r="C695" s="424" t="s">
        <v>30</v>
      </c>
      <c r="D695" s="580" t="s">
        <v>6357</v>
      </c>
      <c r="E695" s="603">
        <v>25000</v>
      </c>
      <c r="F695" s="580" t="s">
        <v>6637</v>
      </c>
      <c r="G695" s="572" t="s">
        <v>3158</v>
      </c>
      <c r="H695" s="633" t="s">
        <v>32</v>
      </c>
      <c r="I695" s="633" t="s">
        <v>3158</v>
      </c>
      <c r="J695" s="634">
        <v>44452</v>
      </c>
      <c r="K695" s="596" t="s">
        <v>4053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6412</v>
      </c>
      <c r="C696" s="424" t="s">
        <v>3156</v>
      </c>
      <c r="D696" s="580" t="s">
        <v>1307</v>
      </c>
      <c r="E696" s="603">
        <v>282315.92</v>
      </c>
      <c r="F696" s="580" t="s">
        <v>3270</v>
      </c>
      <c r="G696" s="590" t="s">
        <v>3158</v>
      </c>
      <c r="H696" s="590" t="s">
        <v>32</v>
      </c>
      <c r="I696" s="590" t="s">
        <v>3159</v>
      </c>
      <c r="J696" s="590">
        <v>43707</v>
      </c>
      <c r="K696" s="593" t="s">
        <v>4068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6638</v>
      </c>
      <c r="C697" s="424" t="s">
        <v>3156</v>
      </c>
      <c r="D697" s="580" t="s">
        <v>1307</v>
      </c>
      <c r="E697" s="603">
        <v>33813.279999999999</v>
      </c>
      <c r="F697" s="580" t="s">
        <v>3254</v>
      </c>
      <c r="G697" s="590" t="s">
        <v>3158</v>
      </c>
      <c r="H697" s="590" t="s">
        <v>32</v>
      </c>
      <c r="I697" s="590" t="s">
        <v>3159</v>
      </c>
      <c r="J697" s="590">
        <v>43769</v>
      </c>
      <c r="K697" s="593" t="s">
        <v>4064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6500</v>
      </c>
      <c r="C698" s="424" t="s">
        <v>3156</v>
      </c>
      <c r="D698" s="580" t="s">
        <v>1307</v>
      </c>
      <c r="E698" s="603">
        <v>90662.42</v>
      </c>
      <c r="F698" s="580" t="s">
        <v>3178</v>
      </c>
      <c r="G698" s="590" t="s">
        <v>3158</v>
      </c>
      <c r="H698" s="590" t="s">
        <v>32</v>
      </c>
      <c r="I698" s="590" t="s">
        <v>3159</v>
      </c>
      <c r="J698" s="590">
        <v>43753</v>
      </c>
      <c r="K698" s="593" t="s">
        <v>4053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6365</v>
      </c>
      <c r="C699" s="424" t="s">
        <v>3156</v>
      </c>
      <c r="D699" s="580" t="s">
        <v>6357</v>
      </c>
      <c r="E699" s="603">
        <v>2000</v>
      </c>
      <c r="F699" s="580" t="s">
        <v>3459</v>
      </c>
      <c r="G699" s="590" t="s">
        <v>3158</v>
      </c>
      <c r="H699" s="590" t="s">
        <v>32</v>
      </c>
      <c r="I699" s="590" t="s">
        <v>3159</v>
      </c>
      <c r="J699" s="590">
        <v>43605</v>
      </c>
      <c r="K699" s="593" t="s">
        <v>4064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6639</v>
      </c>
      <c r="C700" s="424" t="s">
        <v>30</v>
      </c>
      <c r="D700" s="580" t="s">
        <v>237</v>
      </c>
      <c r="E700" s="603">
        <v>121773.16</v>
      </c>
      <c r="F700" s="580" t="s">
        <v>4660</v>
      </c>
      <c r="G700" s="580" t="s">
        <v>18</v>
      </c>
      <c r="H700" s="580" t="s">
        <v>32</v>
      </c>
      <c r="I700" s="580" t="s">
        <v>4051</v>
      </c>
      <c r="J700" s="590">
        <v>44231</v>
      </c>
      <c r="K700" s="596" t="s">
        <v>4064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6640</v>
      </c>
      <c r="C701" s="424" t="s">
        <v>30</v>
      </c>
      <c r="D701" s="580" t="s">
        <v>6357</v>
      </c>
      <c r="E701" s="603">
        <v>31579.5</v>
      </c>
      <c r="F701" s="580" t="s">
        <v>4673</v>
      </c>
      <c r="G701" s="580" t="s">
        <v>18</v>
      </c>
      <c r="H701" s="580" t="s">
        <v>42</v>
      </c>
      <c r="I701" s="580" t="s">
        <v>48</v>
      </c>
      <c r="J701" s="590">
        <v>44413</v>
      </c>
      <c r="K701" s="596" t="s">
        <v>4068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6488</v>
      </c>
      <c r="C702" s="424" t="s">
        <v>3156</v>
      </c>
      <c r="D702" s="580" t="s">
        <v>6357</v>
      </c>
      <c r="E702" s="603">
        <v>313886.59000000003</v>
      </c>
      <c r="F702" s="580" t="s">
        <v>3228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4047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6413</v>
      </c>
      <c r="C703" s="424" t="s">
        <v>30</v>
      </c>
      <c r="D703" s="580" t="s">
        <v>237</v>
      </c>
      <c r="E703" s="603">
        <v>251499.32</v>
      </c>
      <c r="F703" s="580" t="s">
        <v>4734</v>
      </c>
      <c r="G703" s="572" t="s">
        <v>3158</v>
      </c>
      <c r="H703" s="633" t="s">
        <v>32</v>
      </c>
      <c r="I703" s="633" t="s">
        <v>3158</v>
      </c>
      <c r="J703" s="634">
        <v>43901</v>
      </c>
      <c r="K703" s="596" t="s">
        <v>4047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6566</v>
      </c>
      <c r="C704" s="424" t="s">
        <v>3156</v>
      </c>
      <c r="D704" s="580" t="s">
        <v>6357</v>
      </c>
      <c r="E704" s="603">
        <v>20000</v>
      </c>
      <c r="F704" s="580" t="s">
        <v>3729</v>
      </c>
      <c r="G704" s="590" t="s">
        <v>18</v>
      </c>
      <c r="H704" s="590" t="s">
        <v>19</v>
      </c>
      <c r="I704" s="590" t="s">
        <v>72</v>
      </c>
      <c r="J704" s="590">
        <v>44263</v>
      </c>
      <c r="K704" s="593" t="s">
        <v>4064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6583</v>
      </c>
      <c r="C705" s="424" t="s">
        <v>3156</v>
      </c>
      <c r="D705" s="580" t="s">
        <v>237</v>
      </c>
      <c r="E705" s="603">
        <v>261364.56</v>
      </c>
      <c r="F705" s="580" t="s">
        <v>3462</v>
      </c>
      <c r="G705" s="590" t="s">
        <v>18</v>
      </c>
      <c r="H705" s="590" t="s">
        <v>19</v>
      </c>
      <c r="I705" s="590" t="s">
        <v>72</v>
      </c>
      <c r="J705" s="590">
        <v>44319</v>
      </c>
      <c r="K705" s="593" t="s">
        <v>4053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6471</v>
      </c>
      <c r="C706" s="424" t="s">
        <v>3156</v>
      </c>
      <c r="D706" s="580" t="s">
        <v>6357</v>
      </c>
      <c r="E706" s="603">
        <v>80000</v>
      </c>
      <c r="F706" s="580" t="s">
        <v>3372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4053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6538</v>
      </c>
      <c r="C707" s="424" t="s">
        <v>3156</v>
      </c>
      <c r="D707" s="580" t="s">
        <v>6357</v>
      </c>
      <c r="E707" s="603">
        <v>500</v>
      </c>
      <c r="F707" s="580" t="s">
        <v>493</v>
      </c>
      <c r="G707" s="590" t="s">
        <v>18</v>
      </c>
      <c r="H707" s="590" t="s">
        <v>19</v>
      </c>
      <c r="I707" s="590" t="s">
        <v>72</v>
      </c>
      <c r="J707" s="590">
        <v>44263</v>
      </c>
      <c r="K707" s="593" t="s">
        <v>4053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6641</v>
      </c>
      <c r="C708" s="424" t="s">
        <v>3156</v>
      </c>
      <c r="D708" s="580" t="s">
        <v>6357</v>
      </c>
      <c r="E708" s="603">
        <v>650000</v>
      </c>
      <c r="F708" s="580" t="s">
        <v>3525</v>
      </c>
      <c r="G708" s="590" t="s">
        <v>18</v>
      </c>
      <c r="H708" s="590" t="s">
        <v>19</v>
      </c>
      <c r="I708" s="590" t="s">
        <v>72</v>
      </c>
      <c r="J708" s="590">
        <v>44390</v>
      </c>
      <c r="K708" s="593" t="s">
        <v>4053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6567</v>
      </c>
      <c r="C709" s="424" t="s">
        <v>3156</v>
      </c>
      <c r="D709" s="580" t="s">
        <v>6357</v>
      </c>
      <c r="E709" s="603">
        <v>1250000</v>
      </c>
      <c r="F709" s="580" t="s">
        <v>355</v>
      </c>
      <c r="G709" s="590" t="s">
        <v>18</v>
      </c>
      <c r="H709" s="590" t="s">
        <v>19</v>
      </c>
      <c r="I709" s="590" t="s">
        <v>72</v>
      </c>
      <c r="J709" s="590">
        <v>44266</v>
      </c>
      <c r="K709" s="593" t="s">
        <v>4047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6642</v>
      </c>
      <c r="C710" s="424" t="s">
        <v>30</v>
      </c>
      <c r="D710" s="580" t="s">
        <v>6357</v>
      </c>
      <c r="E710" s="603">
        <v>20000</v>
      </c>
      <c r="F710" s="580" t="s">
        <v>6643</v>
      </c>
      <c r="G710" s="572" t="s">
        <v>18</v>
      </c>
      <c r="H710" s="633" t="s">
        <v>42</v>
      </c>
      <c r="I710" s="633" t="s">
        <v>48</v>
      </c>
      <c r="J710" s="634">
        <v>44287</v>
      </c>
      <c r="K710" s="596" t="s">
        <v>4053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6496</v>
      </c>
      <c r="C711" s="424" t="s">
        <v>30</v>
      </c>
      <c r="D711" s="580" t="s">
        <v>1307</v>
      </c>
      <c r="E711" s="603">
        <v>114197.45</v>
      </c>
      <c r="F711" s="580" t="s">
        <v>6644</v>
      </c>
      <c r="G711" s="572" t="s">
        <v>18</v>
      </c>
      <c r="H711" s="633" t="s">
        <v>42</v>
      </c>
      <c r="I711" s="633" t="s">
        <v>48</v>
      </c>
      <c r="J711" s="634">
        <v>44298</v>
      </c>
      <c r="K711" s="580" t="s">
        <v>4064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6425</v>
      </c>
      <c r="C712" s="424" t="s">
        <v>3156</v>
      </c>
      <c r="D712" s="580" t="s">
        <v>6357</v>
      </c>
      <c r="E712" s="603">
        <v>35000</v>
      </c>
      <c r="F712" s="580" t="s">
        <v>3486</v>
      </c>
      <c r="G712" s="590" t="s">
        <v>18</v>
      </c>
      <c r="H712" s="590" t="s">
        <v>19</v>
      </c>
      <c r="I712" s="590" t="s">
        <v>72</v>
      </c>
      <c r="J712" s="590">
        <v>44295</v>
      </c>
      <c r="K712" s="590" t="s">
        <v>4061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6645</v>
      </c>
      <c r="C713" s="424" t="s">
        <v>30</v>
      </c>
      <c r="D713" s="580" t="s">
        <v>237</v>
      </c>
      <c r="E713" s="603">
        <v>130920.08</v>
      </c>
      <c r="F713" s="580" t="s">
        <v>4831</v>
      </c>
      <c r="G713" s="580" t="s">
        <v>18</v>
      </c>
      <c r="H713" s="580" t="s">
        <v>42</v>
      </c>
      <c r="I713" s="580" t="s">
        <v>48</v>
      </c>
      <c r="J713" s="590">
        <v>44252</v>
      </c>
      <c r="K713" s="580" t="s">
        <v>4068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6646</v>
      </c>
      <c r="C714" s="424" t="s">
        <v>30</v>
      </c>
      <c r="D714" s="580" t="s">
        <v>237</v>
      </c>
      <c r="E714" s="603">
        <v>98719.08</v>
      </c>
      <c r="F714" s="580" t="s">
        <v>4263</v>
      </c>
      <c r="G714" s="580" t="s">
        <v>3158</v>
      </c>
      <c r="H714" s="580" t="s">
        <v>32</v>
      </c>
      <c r="I714" s="580" t="s">
        <v>3158</v>
      </c>
      <c r="J714" s="590">
        <v>44390</v>
      </c>
      <c r="K714" s="580" t="s">
        <v>4053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6481</v>
      </c>
      <c r="C715" s="424" t="s">
        <v>3156</v>
      </c>
      <c r="D715" s="580" t="s">
        <v>6357</v>
      </c>
      <c r="E715" s="603">
        <v>59000</v>
      </c>
      <c r="F715" s="580" t="s">
        <v>2507</v>
      </c>
      <c r="G715" s="590" t="s">
        <v>18</v>
      </c>
      <c r="H715" s="590" t="s">
        <v>19</v>
      </c>
      <c r="I715" s="590" t="s">
        <v>72</v>
      </c>
      <c r="J715" s="590">
        <v>44280</v>
      </c>
      <c r="K715" s="590" t="s">
        <v>4053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6647</v>
      </c>
      <c r="C716" s="424" t="s">
        <v>3156</v>
      </c>
      <c r="D716" s="580" t="s">
        <v>1307</v>
      </c>
      <c r="E716" s="603">
        <v>95072.23</v>
      </c>
      <c r="F716" s="580" t="s">
        <v>3171</v>
      </c>
      <c r="G716" s="590" t="s">
        <v>3158</v>
      </c>
      <c r="H716" s="590" t="s">
        <v>32</v>
      </c>
      <c r="I716" s="590" t="s">
        <v>3165</v>
      </c>
      <c r="J716" s="590">
        <v>43780</v>
      </c>
      <c r="K716" s="590" t="s">
        <v>4064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6592</v>
      </c>
      <c r="C717" s="424" t="s">
        <v>3156</v>
      </c>
      <c r="D717" s="580" t="s">
        <v>1307</v>
      </c>
      <c r="E717" s="603">
        <v>287057.81</v>
      </c>
      <c r="F717" s="580" t="s">
        <v>3319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4590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6648</v>
      </c>
      <c r="C718" s="424" t="s">
        <v>30</v>
      </c>
      <c r="D718" s="580" t="s">
        <v>6357</v>
      </c>
      <c r="E718" s="603">
        <v>15000</v>
      </c>
      <c r="F718" s="580" t="s">
        <v>2671</v>
      </c>
      <c r="G718" s="580" t="s">
        <v>18</v>
      </c>
      <c r="H718" s="580" t="s">
        <v>32</v>
      </c>
      <c r="I718" s="580" t="s">
        <v>3306</v>
      </c>
      <c r="J718" s="590">
        <v>44293</v>
      </c>
      <c r="K718" s="580" t="s">
        <v>4047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6544</v>
      </c>
      <c r="C719" s="424" t="s">
        <v>3156</v>
      </c>
      <c r="D719" s="580" t="s">
        <v>6357</v>
      </c>
      <c r="E719" s="603">
        <v>200000</v>
      </c>
      <c r="F719" s="580" t="s">
        <v>3363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4053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6520</v>
      </c>
      <c r="C720" s="424" t="s">
        <v>3156</v>
      </c>
      <c r="D720" s="580" t="s">
        <v>6357</v>
      </c>
      <c r="E720" s="603">
        <v>150000</v>
      </c>
      <c r="F720" s="580" t="s">
        <v>3168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4064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6649</v>
      </c>
      <c r="C721" s="424" t="s">
        <v>3156</v>
      </c>
      <c r="D721" s="580" t="s">
        <v>6357</v>
      </c>
      <c r="E721" s="603">
        <v>500000</v>
      </c>
      <c r="F721" s="580" t="s">
        <v>3623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4053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6475</v>
      </c>
      <c r="C722" s="424" t="s">
        <v>3156</v>
      </c>
      <c r="D722" s="580" t="s">
        <v>6357</v>
      </c>
      <c r="E722" s="603">
        <v>50000</v>
      </c>
      <c r="F722" s="580" t="s">
        <v>3676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4053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6425</v>
      </c>
      <c r="C723" s="424" t="s">
        <v>3156</v>
      </c>
      <c r="D723" s="580" t="s">
        <v>6357</v>
      </c>
      <c r="E723" s="603">
        <v>10000</v>
      </c>
      <c r="F723" s="580" t="s">
        <v>3486</v>
      </c>
      <c r="G723" s="590" t="s">
        <v>18</v>
      </c>
      <c r="H723" s="590" t="s">
        <v>19</v>
      </c>
      <c r="I723" s="590" t="s">
        <v>72</v>
      </c>
      <c r="J723" s="590">
        <v>44295</v>
      </c>
      <c r="K723" s="590" t="s">
        <v>4061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6566</v>
      </c>
      <c r="C724" s="424" t="s">
        <v>3156</v>
      </c>
      <c r="D724" s="580" t="s">
        <v>6357</v>
      </c>
      <c r="E724" s="603">
        <v>20000</v>
      </c>
      <c r="F724" s="580" t="s">
        <v>3729</v>
      </c>
      <c r="G724" s="590" t="s">
        <v>18</v>
      </c>
      <c r="H724" s="590" t="s">
        <v>19</v>
      </c>
      <c r="I724" s="590" t="s">
        <v>72</v>
      </c>
      <c r="J724" s="590">
        <v>44263</v>
      </c>
      <c r="K724" s="590" t="s">
        <v>4064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6491</v>
      </c>
      <c r="C725" s="424" t="s">
        <v>3156</v>
      </c>
      <c r="D725" s="580" t="s">
        <v>6357</v>
      </c>
      <c r="E725" s="603">
        <v>12000</v>
      </c>
      <c r="F725" s="580" t="s">
        <v>3694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4053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6424</v>
      </c>
      <c r="C726" s="424" t="s">
        <v>3156</v>
      </c>
      <c r="D726" s="580" t="s">
        <v>6357</v>
      </c>
      <c r="E726" s="603">
        <v>40000</v>
      </c>
      <c r="F726" s="580" t="s">
        <v>937</v>
      </c>
      <c r="G726" s="590" t="s">
        <v>18</v>
      </c>
      <c r="H726" s="590" t="s">
        <v>19</v>
      </c>
      <c r="I726" s="590" t="s">
        <v>72</v>
      </c>
      <c r="J726" s="590">
        <v>44321</v>
      </c>
      <c r="K726" s="590" t="s">
        <v>4053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6458</v>
      </c>
      <c r="C727" s="424" t="s">
        <v>30</v>
      </c>
      <c r="D727" s="580" t="s">
        <v>6357</v>
      </c>
      <c r="E727" s="603">
        <v>5800</v>
      </c>
      <c r="F727" s="580" t="s">
        <v>5346</v>
      </c>
      <c r="G727" s="580" t="s">
        <v>159</v>
      </c>
      <c r="H727" s="580" t="s">
        <v>32</v>
      </c>
      <c r="I727" s="580" t="s">
        <v>4730</v>
      </c>
      <c r="J727" s="590">
        <v>44180</v>
      </c>
      <c r="K727" s="580" t="s">
        <v>4053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6533</v>
      </c>
      <c r="C728" s="424" t="s">
        <v>30</v>
      </c>
      <c r="D728" s="580" t="s">
        <v>6357</v>
      </c>
      <c r="E728" s="603">
        <v>200000</v>
      </c>
      <c r="F728" s="573" t="s">
        <v>4292</v>
      </c>
      <c r="G728" s="572" t="s">
        <v>3158</v>
      </c>
      <c r="H728" s="633" t="s">
        <v>32</v>
      </c>
      <c r="I728" s="633" t="s">
        <v>3158</v>
      </c>
      <c r="J728" s="634">
        <v>44235</v>
      </c>
      <c r="K728" s="573" t="s">
        <v>4053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6538</v>
      </c>
      <c r="C729" s="424" t="s">
        <v>3156</v>
      </c>
      <c r="D729" s="580" t="s">
        <v>6357</v>
      </c>
      <c r="E729" s="603">
        <v>500</v>
      </c>
      <c r="F729" s="580" t="s">
        <v>493</v>
      </c>
      <c r="G729" s="590" t="s">
        <v>18</v>
      </c>
      <c r="H729" s="590" t="s">
        <v>19</v>
      </c>
      <c r="I729" s="590" t="s">
        <v>72</v>
      </c>
      <c r="J729" s="590">
        <v>44263</v>
      </c>
      <c r="K729" s="590" t="s">
        <v>4053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6489</v>
      </c>
      <c r="C730" s="424" t="s">
        <v>3156</v>
      </c>
      <c r="D730" s="580" t="s">
        <v>6357</v>
      </c>
      <c r="E730" s="603">
        <v>10000</v>
      </c>
      <c r="F730" s="580" t="s">
        <v>3561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4053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6363</v>
      </c>
      <c r="C731" s="424" t="s">
        <v>3156</v>
      </c>
      <c r="D731" s="580" t="s">
        <v>6357</v>
      </c>
      <c r="E731" s="603">
        <v>25000</v>
      </c>
      <c r="F731" s="580" t="s">
        <v>3422</v>
      </c>
      <c r="G731" s="590" t="s">
        <v>3158</v>
      </c>
      <c r="H731" s="590" t="s">
        <v>32</v>
      </c>
      <c r="I731" s="590" t="s">
        <v>3159</v>
      </c>
      <c r="J731" s="590">
        <v>43703</v>
      </c>
      <c r="K731" s="590" t="s">
        <v>4447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6378</v>
      </c>
      <c r="C732" s="424" t="s">
        <v>3156</v>
      </c>
      <c r="D732" s="580" t="s">
        <v>6357</v>
      </c>
      <c r="E732" s="603">
        <v>6000</v>
      </c>
      <c r="F732" s="580" t="s">
        <v>3736</v>
      </c>
      <c r="G732" s="590" t="s">
        <v>3158</v>
      </c>
      <c r="H732" s="590" t="s">
        <v>32</v>
      </c>
      <c r="I732" s="590" t="s">
        <v>3159</v>
      </c>
      <c r="J732" s="590">
        <v>43717</v>
      </c>
      <c r="K732" s="590" t="s">
        <v>4447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6365</v>
      </c>
      <c r="C733" s="424" t="s">
        <v>3156</v>
      </c>
      <c r="D733" s="580" t="s">
        <v>6357</v>
      </c>
      <c r="E733" s="603">
        <v>12000</v>
      </c>
      <c r="F733" s="580" t="s">
        <v>3459</v>
      </c>
      <c r="G733" s="590" t="s">
        <v>3158</v>
      </c>
      <c r="H733" s="590" t="s">
        <v>32</v>
      </c>
      <c r="I733" s="590" t="s">
        <v>3159</v>
      </c>
      <c r="J733" s="590">
        <v>43605</v>
      </c>
      <c r="K733" s="590" t="s">
        <v>4064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6381</v>
      </c>
      <c r="C734" s="424" t="s">
        <v>3156</v>
      </c>
      <c r="D734" s="580" t="s">
        <v>6357</v>
      </c>
      <c r="E734" s="603">
        <v>100000</v>
      </c>
      <c r="F734" s="580" t="s">
        <v>3221</v>
      </c>
      <c r="G734" s="590" t="s">
        <v>3158</v>
      </c>
      <c r="H734" s="590" t="s">
        <v>32</v>
      </c>
      <c r="I734" s="590" t="s">
        <v>3159</v>
      </c>
      <c r="J734" s="590">
        <v>43867</v>
      </c>
      <c r="K734" s="590" t="s">
        <v>4053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6566</v>
      </c>
      <c r="C735" s="424" t="s">
        <v>3156</v>
      </c>
      <c r="D735" s="580" t="s">
        <v>6357</v>
      </c>
      <c r="E735" s="603">
        <v>20000</v>
      </c>
      <c r="F735" s="580" t="s">
        <v>3729</v>
      </c>
      <c r="G735" s="590" t="s">
        <v>18</v>
      </c>
      <c r="H735" s="590" t="s">
        <v>19</v>
      </c>
      <c r="I735" s="590" t="s">
        <v>72</v>
      </c>
      <c r="J735" s="590">
        <v>44263</v>
      </c>
      <c r="K735" s="590" t="s">
        <v>4064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6379</v>
      </c>
      <c r="C736" s="424" t="s">
        <v>3156</v>
      </c>
      <c r="D736" s="580" t="s">
        <v>6357</v>
      </c>
      <c r="E736" s="603">
        <v>4000</v>
      </c>
      <c r="F736" s="580" t="s">
        <v>3674</v>
      </c>
      <c r="G736" s="590" t="s">
        <v>3158</v>
      </c>
      <c r="H736" s="590" t="s">
        <v>32</v>
      </c>
      <c r="I736" s="590" t="s">
        <v>3159</v>
      </c>
      <c r="J736" s="590">
        <v>43894</v>
      </c>
      <c r="K736" s="590" t="s">
        <v>4064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6537</v>
      </c>
      <c r="C737" s="424" t="s">
        <v>30</v>
      </c>
      <c r="D737" s="580" t="s">
        <v>237</v>
      </c>
      <c r="E737" s="603">
        <v>165996.78</v>
      </c>
      <c r="F737" s="580" t="s">
        <v>4983</v>
      </c>
      <c r="G737" s="580" t="s">
        <v>159</v>
      </c>
      <c r="H737" s="580" t="s">
        <v>32</v>
      </c>
      <c r="I737" s="618" t="s">
        <v>4984</v>
      </c>
      <c r="J737" s="590">
        <v>44130</v>
      </c>
      <c r="K737" s="596" t="s">
        <v>4053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6612</v>
      </c>
      <c r="C738" s="424" t="s">
        <v>30</v>
      </c>
      <c r="D738" s="580" t="s">
        <v>237</v>
      </c>
      <c r="E738" s="603">
        <v>2049.5500000000002</v>
      </c>
      <c r="F738" s="580" t="s">
        <v>4518</v>
      </c>
      <c r="G738" s="580" t="s">
        <v>159</v>
      </c>
      <c r="H738" s="580" t="s">
        <v>32</v>
      </c>
      <c r="I738" s="580" t="s">
        <v>4112</v>
      </c>
      <c r="J738" s="590">
        <v>44075</v>
      </c>
      <c r="K738" s="580" t="s">
        <v>4047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4" t="s">
        <v>30</v>
      </c>
      <c r="D739" s="580" t="s">
        <v>6357</v>
      </c>
      <c r="E739" s="603">
        <v>24469.7</v>
      </c>
      <c r="F739" s="580" t="s">
        <v>5035</v>
      </c>
      <c r="G739" s="590" t="s">
        <v>18</v>
      </c>
      <c r="H739" s="590" t="s">
        <v>42</v>
      </c>
      <c r="I739" s="590" t="s">
        <v>4393</v>
      </c>
      <c r="J739" s="590">
        <v>44487</v>
      </c>
      <c r="K739" s="590" t="s">
        <v>4053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6490</v>
      </c>
      <c r="C740" s="424" t="s">
        <v>3156</v>
      </c>
      <c r="D740" s="580" t="s">
        <v>6357</v>
      </c>
      <c r="E740" s="603">
        <v>10000</v>
      </c>
      <c r="F740" s="580" t="s">
        <v>3469</v>
      </c>
      <c r="G740" s="590" t="s">
        <v>18</v>
      </c>
      <c r="H740" s="590" t="s">
        <v>19</v>
      </c>
      <c r="I740" s="590" t="s">
        <v>3206</v>
      </c>
      <c r="J740" s="590">
        <v>44266</v>
      </c>
      <c r="K740" s="590" t="s">
        <v>4064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6626</v>
      </c>
      <c r="C741" s="424" t="s">
        <v>30</v>
      </c>
      <c r="D741" s="580" t="s">
        <v>237</v>
      </c>
      <c r="E741" s="603">
        <v>79069.899999999994</v>
      </c>
      <c r="F741" s="580" t="s">
        <v>3641</v>
      </c>
      <c r="G741" s="580" t="s">
        <v>3158</v>
      </c>
      <c r="H741" s="580" t="s">
        <v>32</v>
      </c>
      <c r="I741" s="580" t="s">
        <v>3158</v>
      </c>
      <c r="J741" s="590">
        <v>44151</v>
      </c>
      <c r="K741" s="580" t="s">
        <v>4053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6650</v>
      </c>
      <c r="C742" s="424" t="s">
        <v>3156</v>
      </c>
      <c r="D742" s="580" t="s">
        <v>6357</v>
      </c>
      <c r="E742" s="603">
        <v>104000</v>
      </c>
      <c r="F742" s="580" t="s">
        <v>3488</v>
      </c>
      <c r="G742" s="590" t="s">
        <v>18</v>
      </c>
      <c r="H742" s="590" t="s">
        <v>19</v>
      </c>
      <c r="I742" s="590" t="s">
        <v>72</v>
      </c>
      <c r="J742" s="590">
        <v>44263</v>
      </c>
      <c r="K742" s="590" t="s">
        <v>4053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6651</v>
      </c>
      <c r="C743" s="424" t="s">
        <v>30</v>
      </c>
      <c r="D743" s="580" t="s">
        <v>1307</v>
      </c>
      <c r="E743" s="603">
        <v>47268.23</v>
      </c>
      <c r="F743" s="580" t="s">
        <v>5065</v>
      </c>
      <c r="G743" s="580" t="s">
        <v>3158</v>
      </c>
      <c r="H743" s="580" t="s">
        <v>32</v>
      </c>
      <c r="I743" s="580" t="s">
        <v>3158</v>
      </c>
      <c r="J743" s="590">
        <v>44734</v>
      </c>
      <c r="K743" s="580" t="s">
        <v>4053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6437</v>
      </c>
      <c r="C744" s="424" t="s">
        <v>30</v>
      </c>
      <c r="D744" s="580" t="s">
        <v>6357</v>
      </c>
      <c r="E744" s="603">
        <v>5000</v>
      </c>
      <c r="F744" s="580" t="s">
        <v>4116</v>
      </c>
      <c r="G744" s="580" t="s">
        <v>3158</v>
      </c>
      <c r="H744" s="580" t="s">
        <v>32</v>
      </c>
      <c r="I744" s="580" t="s">
        <v>3158</v>
      </c>
      <c r="J744" s="590">
        <v>44180</v>
      </c>
      <c r="K744" s="580" t="s">
        <v>4053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6425</v>
      </c>
      <c r="C745" s="424" t="s">
        <v>3156</v>
      </c>
      <c r="D745" s="580" t="s">
        <v>6357</v>
      </c>
      <c r="E745" s="603">
        <v>5000</v>
      </c>
      <c r="F745" s="580" t="s">
        <v>3486</v>
      </c>
      <c r="G745" s="590" t="s">
        <v>18</v>
      </c>
      <c r="H745" s="590" t="s">
        <v>19</v>
      </c>
      <c r="I745" s="590" t="s">
        <v>72</v>
      </c>
      <c r="J745" s="590">
        <v>44295</v>
      </c>
      <c r="K745" s="590" t="s">
        <v>4061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6428</v>
      </c>
      <c r="C746" s="424" t="s">
        <v>30</v>
      </c>
      <c r="D746" s="580" t="s">
        <v>6357</v>
      </c>
      <c r="E746" s="603">
        <v>5000</v>
      </c>
      <c r="F746" s="580" t="s">
        <v>6652</v>
      </c>
      <c r="G746" s="572" t="s">
        <v>159</v>
      </c>
      <c r="H746" s="633" t="s">
        <v>32</v>
      </c>
      <c r="I746" s="633" t="s">
        <v>4121</v>
      </c>
      <c r="J746" s="634">
        <v>44263</v>
      </c>
      <c r="K746" s="580" t="s">
        <v>4053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6653</v>
      </c>
      <c r="C747" s="424" t="s">
        <v>30</v>
      </c>
      <c r="D747" s="580" t="s">
        <v>237</v>
      </c>
      <c r="E747" s="603">
        <v>110068.61</v>
      </c>
      <c r="F747" s="580" t="s">
        <v>5167</v>
      </c>
      <c r="G747" s="580" t="s">
        <v>18</v>
      </c>
      <c r="H747" s="580" t="s">
        <v>42</v>
      </c>
      <c r="I747" s="580" t="s">
        <v>48</v>
      </c>
      <c r="J747" s="590">
        <v>44369</v>
      </c>
      <c r="K747" s="580" t="s">
        <v>4068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6654</v>
      </c>
      <c r="C748" s="424" t="s">
        <v>3156</v>
      </c>
      <c r="D748" s="580" t="s">
        <v>6357</v>
      </c>
      <c r="E748" s="603">
        <v>114749.72</v>
      </c>
      <c r="F748" s="580" t="s">
        <v>3508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4047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6475</v>
      </c>
      <c r="C749" s="424" t="s">
        <v>3156</v>
      </c>
      <c r="D749" s="580" t="s">
        <v>6357</v>
      </c>
      <c r="E749" s="603">
        <v>30000</v>
      </c>
      <c r="F749" s="580" t="s">
        <v>3676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4053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6367</v>
      </c>
      <c r="C750" s="424" t="s">
        <v>3156</v>
      </c>
      <c r="D750" s="580" t="s">
        <v>237</v>
      </c>
      <c r="E750" s="603">
        <v>240263.39</v>
      </c>
      <c r="F750" s="580" t="s">
        <v>3301</v>
      </c>
      <c r="G750" s="590" t="s">
        <v>3158</v>
      </c>
      <c r="H750" s="590" t="s">
        <v>32</v>
      </c>
      <c r="I750" s="590" t="s">
        <v>3159</v>
      </c>
      <c r="J750" s="590">
        <v>43822</v>
      </c>
      <c r="K750" s="590" t="s">
        <v>4064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6365</v>
      </c>
      <c r="C751" s="424" t="s">
        <v>3156</v>
      </c>
      <c r="D751" s="580" t="s">
        <v>6357</v>
      </c>
      <c r="E751" s="603">
        <v>5000</v>
      </c>
      <c r="F751" s="580" t="s">
        <v>3459</v>
      </c>
      <c r="G751" s="590" t="s">
        <v>3158</v>
      </c>
      <c r="H751" s="590" t="s">
        <v>32</v>
      </c>
      <c r="I751" s="590" t="s">
        <v>3159</v>
      </c>
      <c r="J751" s="590">
        <v>43605</v>
      </c>
      <c r="K751" s="590" t="s">
        <v>4064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6509</v>
      </c>
      <c r="C752" s="424" t="s">
        <v>3156</v>
      </c>
      <c r="D752" s="580" t="s">
        <v>6357</v>
      </c>
      <c r="E752" s="603">
        <v>5000</v>
      </c>
      <c r="F752" s="580" t="s">
        <v>1522</v>
      </c>
      <c r="G752" s="590" t="s">
        <v>18</v>
      </c>
      <c r="H752" s="590" t="s">
        <v>19</v>
      </c>
      <c r="I752" s="590" t="s">
        <v>72</v>
      </c>
      <c r="J752" s="590">
        <v>44280</v>
      </c>
      <c r="K752" s="590" t="s">
        <v>4061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6381</v>
      </c>
      <c r="C753" s="424" t="s">
        <v>3156</v>
      </c>
      <c r="D753" s="580" t="s">
        <v>237</v>
      </c>
      <c r="E753" s="603">
        <v>840387.52</v>
      </c>
      <c r="F753" s="580" t="s">
        <v>3221</v>
      </c>
      <c r="G753" s="590" t="s">
        <v>3158</v>
      </c>
      <c r="H753" s="590" t="s">
        <v>32</v>
      </c>
      <c r="I753" s="590" t="s">
        <v>3159</v>
      </c>
      <c r="J753" s="590">
        <v>43867</v>
      </c>
      <c r="K753" s="590" t="s">
        <v>4053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6535</v>
      </c>
      <c r="C754" s="424" t="s">
        <v>3156</v>
      </c>
      <c r="D754" s="580" t="s">
        <v>6357</v>
      </c>
      <c r="E754" s="603">
        <v>40000</v>
      </c>
      <c r="F754" s="580" t="s">
        <v>821</v>
      </c>
      <c r="G754" s="590" t="s">
        <v>18</v>
      </c>
      <c r="H754" s="590" t="s">
        <v>19</v>
      </c>
      <c r="I754" s="590" t="s">
        <v>72</v>
      </c>
      <c r="J754" s="590">
        <v>44280</v>
      </c>
      <c r="K754" s="590" t="s">
        <v>4053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6655</v>
      </c>
      <c r="C755" s="424" t="s">
        <v>30</v>
      </c>
      <c r="D755" s="580" t="s">
        <v>1307</v>
      </c>
      <c r="E755" s="603">
        <v>368899.52</v>
      </c>
      <c r="F755" s="580" t="s">
        <v>5076</v>
      </c>
      <c r="G755" s="580" t="s">
        <v>18</v>
      </c>
      <c r="H755" s="580" t="s">
        <v>42</v>
      </c>
      <c r="I755" s="580" t="s">
        <v>48</v>
      </c>
      <c r="J755" s="590">
        <v>44251</v>
      </c>
      <c r="K755" s="580" t="s">
        <v>4053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6566</v>
      </c>
      <c r="C756" s="424" t="s">
        <v>3156</v>
      </c>
      <c r="D756" s="580" t="s">
        <v>6357</v>
      </c>
      <c r="E756" s="603">
        <v>30000</v>
      </c>
      <c r="F756" s="580" t="s">
        <v>3729</v>
      </c>
      <c r="G756" s="590" t="s">
        <v>18</v>
      </c>
      <c r="H756" s="590" t="s">
        <v>19</v>
      </c>
      <c r="I756" s="590" t="s">
        <v>72</v>
      </c>
      <c r="J756" s="590">
        <v>44263</v>
      </c>
      <c r="K756" s="590" t="s">
        <v>4064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6625</v>
      </c>
      <c r="C757" s="424" t="s">
        <v>3156</v>
      </c>
      <c r="D757" s="580" t="s">
        <v>6357</v>
      </c>
      <c r="E757" s="603">
        <v>40000</v>
      </c>
      <c r="F757" s="580" t="s">
        <v>3568</v>
      </c>
      <c r="G757" s="590" t="s">
        <v>18</v>
      </c>
      <c r="H757" s="590" t="s">
        <v>19</v>
      </c>
      <c r="I757" s="590" t="s">
        <v>72</v>
      </c>
      <c r="J757" s="590">
        <v>44323</v>
      </c>
      <c r="K757" s="590" t="s">
        <v>4101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6567</v>
      </c>
      <c r="C758" s="424" t="s">
        <v>3156</v>
      </c>
      <c r="D758" s="580" t="s">
        <v>6357</v>
      </c>
      <c r="E758" s="603">
        <v>100000</v>
      </c>
      <c r="F758" s="580" t="s">
        <v>355</v>
      </c>
      <c r="G758" s="590" t="s">
        <v>18</v>
      </c>
      <c r="H758" s="590" t="s">
        <v>19</v>
      </c>
      <c r="I758" s="590" t="s">
        <v>72</v>
      </c>
      <c r="J758" s="590">
        <v>44266</v>
      </c>
      <c r="K758" s="590" t="s">
        <v>4047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6365</v>
      </c>
      <c r="C759" s="424" t="s">
        <v>3156</v>
      </c>
      <c r="D759" s="580" t="s">
        <v>6357</v>
      </c>
      <c r="E759" s="603">
        <v>14000</v>
      </c>
      <c r="F759" s="580" t="s">
        <v>3459</v>
      </c>
      <c r="G759" s="590" t="s">
        <v>3158</v>
      </c>
      <c r="H759" s="590" t="s">
        <v>32</v>
      </c>
      <c r="I759" s="590" t="s">
        <v>3159</v>
      </c>
      <c r="J759" s="590">
        <v>43605</v>
      </c>
      <c r="K759" s="590" t="s">
        <v>4064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6378</v>
      </c>
      <c r="C760" s="424" t="s">
        <v>3156</v>
      </c>
      <c r="D760" s="580" t="s">
        <v>6357</v>
      </c>
      <c r="E760" s="603">
        <v>5000</v>
      </c>
      <c r="F760" s="580" t="s">
        <v>3736</v>
      </c>
      <c r="G760" s="590" t="s">
        <v>3158</v>
      </c>
      <c r="H760" s="590" t="s">
        <v>32</v>
      </c>
      <c r="I760" s="590" t="s">
        <v>3159</v>
      </c>
      <c r="J760" s="590">
        <v>43717</v>
      </c>
      <c r="K760" s="590" t="s">
        <v>4447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6656</v>
      </c>
      <c r="C761" s="424" t="s">
        <v>30</v>
      </c>
      <c r="D761" s="580" t="s">
        <v>237</v>
      </c>
      <c r="E761" s="603">
        <v>97410.240000000005</v>
      </c>
      <c r="F761" s="580" t="s">
        <v>6657</v>
      </c>
      <c r="G761" s="580" t="s">
        <v>18</v>
      </c>
      <c r="H761" s="580" t="s">
        <v>32</v>
      </c>
      <c r="I761" s="580" t="s">
        <v>3936</v>
      </c>
      <c r="J761" s="590">
        <v>44354</v>
      </c>
      <c r="K761" s="580" t="s">
        <v>4068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2">
        <v>44566.405864444445</v>
      </c>
      <c r="B762" s="602" t="s">
        <v>6566</v>
      </c>
      <c r="C762" s="424" t="s">
        <v>3156</v>
      </c>
      <c r="D762" s="580" t="s">
        <v>6357</v>
      </c>
      <c r="E762" s="603" t="s">
        <v>6658</v>
      </c>
      <c r="F762" s="580" t="s">
        <v>3729</v>
      </c>
      <c r="G762" s="590" t="s">
        <v>18</v>
      </c>
      <c r="H762" s="590" t="s">
        <v>19</v>
      </c>
      <c r="I762" s="590" t="s">
        <v>72</v>
      </c>
      <c r="J762" s="590">
        <v>44263</v>
      </c>
      <c r="K762" s="590" t="s">
        <v>4064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2">
        <v>44567.470252824074</v>
      </c>
      <c r="B763" s="602" t="s">
        <v>6659</v>
      </c>
      <c r="C763" s="424" t="s">
        <v>3156</v>
      </c>
      <c r="D763" s="580" t="s">
        <v>1307</v>
      </c>
      <c r="E763" s="604">
        <v>648751.76</v>
      </c>
      <c r="F763" s="580" t="s">
        <v>3382</v>
      </c>
      <c r="G763" s="590" t="s">
        <v>18</v>
      </c>
      <c r="H763" s="590" t="s">
        <v>19</v>
      </c>
      <c r="I763" s="590" t="s">
        <v>72</v>
      </c>
      <c r="J763" s="590">
        <v>44280</v>
      </c>
      <c r="K763" s="590" t="s">
        <v>4047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2">
        <v>44567.6009122338</v>
      </c>
      <c r="B764" s="602" t="s">
        <v>6660</v>
      </c>
      <c r="C764" s="424" t="s">
        <v>3156</v>
      </c>
      <c r="D764" s="580" t="s">
        <v>1307</v>
      </c>
      <c r="E764" s="623">
        <v>146875.19</v>
      </c>
      <c r="F764" s="580" t="s">
        <v>3750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4064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2">
        <v>44567.606299722218</v>
      </c>
      <c r="B765" s="602" t="s">
        <v>6544</v>
      </c>
      <c r="C765" s="424" t="s">
        <v>3156</v>
      </c>
      <c r="D765" s="580" t="s">
        <v>6357</v>
      </c>
      <c r="E765" s="603" t="s">
        <v>6661</v>
      </c>
      <c r="F765" s="580" t="s">
        <v>3363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4053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2">
        <v>44568.43395849537</v>
      </c>
      <c r="B766" s="602" t="s">
        <v>6520</v>
      </c>
      <c r="C766" s="424" t="s">
        <v>3156</v>
      </c>
      <c r="D766" s="580" t="s">
        <v>6357</v>
      </c>
      <c r="E766" s="603" t="s">
        <v>6662</v>
      </c>
      <c r="F766" s="580" t="s">
        <v>3168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4064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2">
        <v>44568.568650995367</v>
      </c>
      <c r="B767" s="602" t="s">
        <v>6663</v>
      </c>
      <c r="C767" s="424" t="s">
        <v>3156</v>
      </c>
      <c r="D767" s="580" t="s">
        <v>6357</v>
      </c>
      <c r="E767" s="603" t="s">
        <v>6664</v>
      </c>
      <c r="F767" s="580" t="s">
        <v>3377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4047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2">
        <v>44569</v>
      </c>
      <c r="B768" s="602" t="s">
        <v>3940</v>
      </c>
      <c r="C768" s="424" t="s">
        <v>3860</v>
      </c>
      <c r="D768" s="580" t="s">
        <v>237</v>
      </c>
      <c r="E768" s="603">
        <v>151280.20000000001</v>
      </c>
      <c r="F768" s="580" t="s">
        <v>3939</v>
      </c>
      <c r="G768" s="590" t="s">
        <v>18</v>
      </c>
      <c r="H768" s="590" t="s">
        <v>32</v>
      </c>
      <c r="I768" s="590" t="s">
        <v>3906</v>
      </c>
      <c r="J768" s="590">
        <v>43731</v>
      </c>
      <c r="K768" s="590" t="s">
        <v>4047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2">
        <v>44571.46989226852</v>
      </c>
      <c r="B769" s="602" t="s">
        <v>6566</v>
      </c>
      <c r="C769" s="424" t="s">
        <v>3156</v>
      </c>
      <c r="D769" s="580" t="s">
        <v>6357</v>
      </c>
      <c r="E769" s="603" t="s">
        <v>6665</v>
      </c>
      <c r="F769" s="580" t="s">
        <v>3729</v>
      </c>
      <c r="G769" s="590" t="s">
        <v>18</v>
      </c>
      <c r="H769" s="590" t="s">
        <v>19</v>
      </c>
      <c r="I769" s="590" t="s">
        <v>72</v>
      </c>
      <c r="J769" s="590">
        <v>44263</v>
      </c>
      <c r="K769" s="590" t="s">
        <v>4064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2">
        <v>44571.517733935187</v>
      </c>
      <c r="B770" s="591" t="s">
        <v>3883</v>
      </c>
      <c r="C770" s="424" t="s">
        <v>3860</v>
      </c>
      <c r="D770" s="580" t="s">
        <v>6357</v>
      </c>
      <c r="E770" s="603">
        <v>8500</v>
      </c>
      <c r="F770" s="580" t="s">
        <v>3882</v>
      </c>
      <c r="G770" s="590" t="s">
        <v>18</v>
      </c>
      <c r="H770" s="590" t="s">
        <v>32</v>
      </c>
      <c r="I770" s="590" t="s">
        <v>18</v>
      </c>
      <c r="J770" s="590">
        <v>44062</v>
      </c>
      <c r="K770" s="590" t="s">
        <v>4053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2">
        <v>44571.517733935187</v>
      </c>
      <c r="B771" s="602" t="s">
        <v>6425</v>
      </c>
      <c r="C771" s="424" t="s">
        <v>3156</v>
      </c>
      <c r="D771" s="580" t="s">
        <v>6357</v>
      </c>
      <c r="E771" s="603" t="s">
        <v>6666</v>
      </c>
      <c r="F771" s="580" t="s">
        <v>3486</v>
      </c>
      <c r="G771" s="590" t="s">
        <v>18</v>
      </c>
      <c r="H771" s="590" t="s">
        <v>19</v>
      </c>
      <c r="I771" s="590" t="s">
        <v>72</v>
      </c>
      <c r="J771" s="590">
        <v>44295</v>
      </c>
      <c r="K771" s="590" t="s">
        <v>4061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2">
        <v>44572.448788240741</v>
      </c>
      <c r="B772" s="602" t="s">
        <v>6491</v>
      </c>
      <c r="C772" s="424" t="s">
        <v>3156</v>
      </c>
      <c r="D772" s="580" t="s">
        <v>6357</v>
      </c>
      <c r="E772" s="603" t="s">
        <v>6666</v>
      </c>
      <c r="F772" s="580" t="s">
        <v>3694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4053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2">
        <v>44573</v>
      </c>
      <c r="B773" s="636" t="s">
        <v>3913</v>
      </c>
      <c r="C773" s="424" t="s">
        <v>3860</v>
      </c>
      <c r="D773" s="580" t="s">
        <v>1307</v>
      </c>
      <c r="E773" s="603">
        <v>9354.08</v>
      </c>
      <c r="F773" s="580" t="s">
        <v>3912</v>
      </c>
      <c r="G773" s="590" t="s">
        <v>18</v>
      </c>
      <c r="H773" s="590" t="s">
        <v>32</v>
      </c>
      <c r="I773" s="590" t="s">
        <v>3914</v>
      </c>
      <c r="J773" s="590">
        <v>43718</v>
      </c>
      <c r="K773" s="590" t="s">
        <v>4064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2">
        <v>44573</v>
      </c>
      <c r="B774" s="602" t="s">
        <v>6489</v>
      </c>
      <c r="C774" s="424" t="s">
        <v>3156</v>
      </c>
      <c r="D774" s="580" t="s">
        <v>6357</v>
      </c>
      <c r="E774" s="603">
        <v>3000</v>
      </c>
      <c r="F774" s="580" t="s">
        <v>3561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4053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2">
        <v>44575</v>
      </c>
      <c r="B775" s="626" t="s">
        <v>6667</v>
      </c>
      <c r="C775" s="424" t="s">
        <v>30</v>
      </c>
      <c r="D775" s="580" t="s">
        <v>237</v>
      </c>
      <c r="E775" s="603">
        <v>659874.72</v>
      </c>
      <c r="F775" s="580" t="s">
        <v>5105</v>
      </c>
      <c r="G775" s="580" t="s">
        <v>159</v>
      </c>
      <c r="H775" s="580" t="s">
        <v>32</v>
      </c>
      <c r="I775" s="580" t="s">
        <v>4232</v>
      </c>
      <c r="J775" s="590">
        <v>44005</v>
      </c>
      <c r="K775" s="580" t="s">
        <v>4047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2">
        <v>44575</v>
      </c>
      <c r="B776" s="635" t="s">
        <v>3952</v>
      </c>
      <c r="C776" s="424" t="s">
        <v>3860</v>
      </c>
      <c r="D776" s="580" t="s">
        <v>237</v>
      </c>
      <c r="E776" s="603">
        <v>147515.9</v>
      </c>
      <c r="F776" s="580" t="s">
        <v>3951</v>
      </c>
      <c r="G776" s="590" t="s">
        <v>18</v>
      </c>
      <c r="H776" s="590" t="s">
        <v>32</v>
      </c>
      <c r="I776" s="590" t="s">
        <v>3306</v>
      </c>
      <c r="J776" s="590">
        <v>43873</v>
      </c>
      <c r="K776" s="590" t="s">
        <v>4047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2">
        <v>44575</v>
      </c>
      <c r="B777" s="636" t="s">
        <v>6471</v>
      </c>
      <c r="C777" s="424" t="s">
        <v>3156</v>
      </c>
      <c r="D777" s="580" t="s">
        <v>6357</v>
      </c>
      <c r="E777" s="603">
        <v>80000</v>
      </c>
      <c r="F777" s="580" t="s">
        <v>3372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4053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2">
        <v>44575</v>
      </c>
      <c r="B778" s="636" t="s">
        <v>6379</v>
      </c>
      <c r="C778" s="424" t="s">
        <v>3156</v>
      </c>
      <c r="D778" s="580" t="s">
        <v>6357</v>
      </c>
      <c r="E778" s="603">
        <v>5000</v>
      </c>
      <c r="F778" s="580" t="s">
        <v>3674</v>
      </c>
      <c r="G778" s="590" t="s">
        <v>3158</v>
      </c>
      <c r="H778" s="590" t="s">
        <v>32</v>
      </c>
      <c r="I778" s="590" t="s">
        <v>3159</v>
      </c>
      <c r="J778" s="590">
        <v>43894</v>
      </c>
      <c r="K778" s="590" t="s">
        <v>4064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2">
        <v>44578</v>
      </c>
      <c r="B779" s="636" t="s">
        <v>6471</v>
      </c>
      <c r="C779" s="424" t="s">
        <v>3156</v>
      </c>
      <c r="D779" s="580" t="s">
        <v>237</v>
      </c>
      <c r="E779" s="603">
        <v>181959.12</v>
      </c>
      <c r="F779" s="580" t="s">
        <v>3372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4053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2">
        <v>44578</v>
      </c>
      <c r="B780" s="624" t="s">
        <v>6668</v>
      </c>
      <c r="C780" s="424" t="s">
        <v>30</v>
      </c>
      <c r="D780" s="580" t="s">
        <v>6357</v>
      </c>
      <c r="E780" s="603">
        <v>50000</v>
      </c>
      <c r="F780" s="580" t="s">
        <v>4210</v>
      </c>
      <c r="G780" s="580" t="s">
        <v>18</v>
      </c>
      <c r="H780" s="580" t="s">
        <v>32</v>
      </c>
      <c r="I780" s="580" t="s">
        <v>4211</v>
      </c>
      <c r="J780" s="590">
        <v>44061</v>
      </c>
      <c r="K780" s="580" t="s">
        <v>4053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2">
        <v>44578</v>
      </c>
      <c r="B781" s="602" t="s">
        <v>6425</v>
      </c>
      <c r="C781" s="424" t="s">
        <v>3156</v>
      </c>
      <c r="D781" s="580" t="s">
        <v>6357</v>
      </c>
      <c r="E781" s="603">
        <v>10000</v>
      </c>
      <c r="F781" s="580" t="s">
        <v>3486</v>
      </c>
      <c r="G781" s="590" t="s">
        <v>18</v>
      </c>
      <c r="H781" s="590" t="s">
        <v>19</v>
      </c>
      <c r="I781" s="590" t="s">
        <v>72</v>
      </c>
      <c r="J781" s="590">
        <v>44295</v>
      </c>
      <c r="K781" s="590" t="s">
        <v>4061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2">
        <v>44578</v>
      </c>
      <c r="B782" s="602" t="s">
        <v>6669</v>
      </c>
      <c r="C782" s="424" t="s">
        <v>3156</v>
      </c>
      <c r="D782" s="580" t="s">
        <v>6357</v>
      </c>
      <c r="E782" s="603">
        <v>15000</v>
      </c>
      <c r="F782" s="580" t="s">
        <v>3497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4064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2">
        <v>44578</v>
      </c>
      <c r="B783" s="626" t="s">
        <v>6670</v>
      </c>
      <c r="C783" s="424" t="s">
        <v>30</v>
      </c>
      <c r="D783" s="580" t="s">
        <v>237</v>
      </c>
      <c r="E783" s="603">
        <v>109449.2</v>
      </c>
      <c r="F783" s="580" t="s">
        <v>4148</v>
      </c>
      <c r="G783" s="580" t="s">
        <v>159</v>
      </c>
      <c r="H783" s="580" t="s">
        <v>32</v>
      </c>
      <c r="I783" s="580" t="s">
        <v>4149</v>
      </c>
      <c r="J783" s="590">
        <v>44202</v>
      </c>
      <c r="K783" s="580" t="s">
        <v>4047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2">
        <v>44579</v>
      </c>
      <c r="B784" s="624" t="s">
        <v>6575</v>
      </c>
      <c r="C784" s="424" t="s">
        <v>30</v>
      </c>
      <c r="D784" s="580" t="s">
        <v>1307</v>
      </c>
      <c r="E784" s="603">
        <v>139991.04000000001</v>
      </c>
      <c r="F784" s="580" t="s">
        <v>6671</v>
      </c>
      <c r="G784" s="580" t="s">
        <v>18</v>
      </c>
      <c r="H784" s="580" t="s">
        <v>42</v>
      </c>
      <c r="I784" s="580" t="s">
        <v>48</v>
      </c>
      <c r="J784" s="590">
        <v>44204</v>
      </c>
      <c r="K784" s="580" t="s">
        <v>4269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2">
        <v>44579</v>
      </c>
      <c r="B785" s="615">
        <v>7048589</v>
      </c>
      <c r="C785" s="424" t="s">
        <v>30</v>
      </c>
      <c r="D785" s="580" t="s">
        <v>1307</v>
      </c>
      <c r="E785" s="603">
        <v>193747.43</v>
      </c>
      <c r="F785" s="580" t="s">
        <v>5171</v>
      </c>
      <c r="G785" s="590" t="s">
        <v>18</v>
      </c>
      <c r="H785" s="590" t="s">
        <v>42</v>
      </c>
      <c r="I785" s="590" t="s">
        <v>308</v>
      </c>
      <c r="J785" s="590">
        <v>44508</v>
      </c>
      <c r="K785" s="590" t="s">
        <v>4064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2">
        <v>44579</v>
      </c>
      <c r="B786" s="624" t="s">
        <v>6458</v>
      </c>
      <c r="C786" s="424" t="s">
        <v>30</v>
      </c>
      <c r="D786" s="580" t="s">
        <v>6357</v>
      </c>
      <c r="E786" s="603">
        <v>12000</v>
      </c>
      <c r="F786" s="580" t="s">
        <v>5346</v>
      </c>
      <c r="G786" s="580" t="s">
        <v>159</v>
      </c>
      <c r="H786" s="580" t="s">
        <v>32</v>
      </c>
      <c r="I786" s="580" t="s">
        <v>4730</v>
      </c>
      <c r="J786" s="590">
        <v>44180</v>
      </c>
      <c r="K786" s="580" t="s">
        <v>4053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2">
        <v>44580</v>
      </c>
      <c r="B787" s="602" t="s">
        <v>6659</v>
      </c>
      <c r="C787" s="424" t="s">
        <v>3156</v>
      </c>
      <c r="D787" s="580" t="s">
        <v>237</v>
      </c>
      <c r="E787" s="603">
        <v>0</v>
      </c>
      <c r="F787" s="580" t="s">
        <v>3382</v>
      </c>
      <c r="G787" s="590" t="s">
        <v>18</v>
      </c>
      <c r="H787" s="590" t="s">
        <v>19</v>
      </c>
      <c r="I787" s="590" t="s">
        <v>72</v>
      </c>
      <c r="J787" s="590">
        <v>44280</v>
      </c>
      <c r="K787" s="590" t="s">
        <v>4047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2">
        <v>44580</v>
      </c>
      <c r="B788" s="602" t="s">
        <v>6672</v>
      </c>
      <c r="C788" s="424" t="s">
        <v>3156</v>
      </c>
      <c r="D788" s="580" t="s">
        <v>6357</v>
      </c>
      <c r="E788" s="603">
        <v>25000</v>
      </c>
      <c r="F788" s="580" t="s">
        <v>3578</v>
      </c>
      <c r="G788" s="590" t="s">
        <v>3158</v>
      </c>
      <c r="H788" s="590" t="s">
        <v>32</v>
      </c>
      <c r="I788" s="590" t="s">
        <v>3159</v>
      </c>
      <c r="J788" s="590">
        <v>43811</v>
      </c>
      <c r="K788" s="590" t="s">
        <v>4064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2">
        <v>44581</v>
      </c>
      <c r="B789" s="602" t="s">
        <v>6673</v>
      </c>
      <c r="C789" s="424" t="s">
        <v>30</v>
      </c>
      <c r="D789" s="580" t="s">
        <v>1307</v>
      </c>
      <c r="E789" s="603">
        <v>13213.29</v>
      </c>
      <c r="F789" s="580" t="s">
        <v>4720</v>
      </c>
      <c r="G789" s="572" t="s">
        <v>18</v>
      </c>
      <c r="H789" s="633" t="s">
        <v>42</v>
      </c>
      <c r="I789" s="633" t="s">
        <v>48</v>
      </c>
      <c r="J789" s="634">
        <v>44405</v>
      </c>
      <c r="K789" s="573" t="s">
        <v>4053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2">
        <v>44581</v>
      </c>
      <c r="B790" s="602" t="s">
        <v>6433</v>
      </c>
      <c r="C790" s="424" t="s">
        <v>3156</v>
      </c>
      <c r="D790" s="580" t="s">
        <v>6357</v>
      </c>
      <c r="E790" s="604">
        <v>13800</v>
      </c>
      <c r="F790" s="580" t="s">
        <v>3760</v>
      </c>
      <c r="G790" s="590" t="s">
        <v>3158</v>
      </c>
      <c r="H790" s="590" t="s">
        <v>32</v>
      </c>
      <c r="I790" s="590" t="s">
        <v>3165</v>
      </c>
      <c r="J790" s="590">
        <v>43822</v>
      </c>
      <c r="K790" s="590" t="s">
        <v>4064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2">
        <v>44581</v>
      </c>
      <c r="B791" s="602" t="s">
        <v>6378</v>
      </c>
      <c r="C791" s="424" t="s">
        <v>3156</v>
      </c>
      <c r="D791" s="580" t="s">
        <v>237</v>
      </c>
      <c r="E791" s="604">
        <v>3800</v>
      </c>
      <c r="F791" s="580" t="s">
        <v>3736</v>
      </c>
      <c r="G791" s="590" t="s">
        <v>3158</v>
      </c>
      <c r="H791" s="590" t="s">
        <v>32</v>
      </c>
      <c r="I791" s="590" t="s">
        <v>3159</v>
      </c>
      <c r="J791" s="590">
        <v>43717</v>
      </c>
      <c r="K791" s="590" t="s">
        <v>4447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2">
        <v>44581</v>
      </c>
      <c r="B792" s="602" t="s">
        <v>6638</v>
      </c>
      <c r="C792" s="424" t="s">
        <v>3156</v>
      </c>
      <c r="D792" s="580" t="s">
        <v>1307</v>
      </c>
      <c r="E792" s="603">
        <v>11926.38</v>
      </c>
      <c r="F792" s="580" t="s">
        <v>3254</v>
      </c>
      <c r="G792" s="590" t="s">
        <v>3158</v>
      </c>
      <c r="H792" s="590" t="s">
        <v>32</v>
      </c>
      <c r="I792" s="590" t="s">
        <v>3159</v>
      </c>
      <c r="J792" s="590">
        <v>43769</v>
      </c>
      <c r="K792" s="590" t="s">
        <v>4064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2">
        <v>44582</v>
      </c>
      <c r="B793" s="602" t="s">
        <v>6429</v>
      </c>
      <c r="C793" s="424" t="s">
        <v>3156</v>
      </c>
      <c r="D793" s="580" t="s">
        <v>1307</v>
      </c>
      <c r="E793" s="603">
        <v>219739.11</v>
      </c>
      <c r="F793" s="580" t="s">
        <v>3515</v>
      </c>
      <c r="G793" s="590" t="s">
        <v>18</v>
      </c>
      <c r="H793" s="590" t="s">
        <v>19</v>
      </c>
      <c r="I793" s="590" t="s">
        <v>72</v>
      </c>
      <c r="J793" s="590">
        <v>44319</v>
      </c>
      <c r="K793" s="590" t="s">
        <v>4053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2">
        <v>44582</v>
      </c>
      <c r="B794" s="595" t="s">
        <v>6365</v>
      </c>
      <c r="C794" s="424" t="s">
        <v>3156</v>
      </c>
      <c r="D794" s="580" t="s">
        <v>6357</v>
      </c>
      <c r="E794" s="603">
        <v>3000</v>
      </c>
      <c r="F794" s="580" t="s">
        <v>3459</v>
      </c>
      <c r="G794" s="590" t="s">
        <v>3158</v>
      </c>
      <c r="H794" s="590" t="s">
        <v>32</v>
      </c>
      <c r="I794" s="590" t="s">
        <v>3159</v>
      </c>
      <c r="J794" s="590">
        <v>43605</v>
      </c>
      <c r="K794" s="590" t="s">
        <v>4064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2">
        <v>44582</v>
      </c>
      <c r="B795" s="602" t="s">
        <v>6487</v>
      </c>
      <c r="C795" s="424" t="s">
        <v>3156</v>
      </c>
      <c r="D795" s="580" t="s">
        <v>6357</v>
      </c>
      <c r="E795" s="603">
        <v>30000</v>
      </c>
      <c r="F795" s="580" t="s">
        <v>3504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4053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2">
        <v>44582</v>
      </c>
      <c r="B796" s="602" t="s">
        <v>6552</v>
      </c>
      <c r="C796" s="424" t="s">
        <v>3156</v>
      </c>
      <c r="D796" s="580" t="s">
        <v>6357</v>
      </c>
      <c r="E796" s="603">
        <v>10000</v>
      </c>
      <c r="F796" s="580" t="s">
        <v>3781</v>
      </c>
      <c r="G796" s="590" t="s">
        <v>18</v>
      </c>
      <c r="H796" s="590" t="s">
        <v>19</v>
      </c>
      <c r="I796" s="590" t="s">
        <v>3206</v>
      </c>
      <c r="J796" s="590">
        <v>44267</v>
      </c>
      <c r="K796" s="590" t="s">
        <v>4053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2">
        <v>44582</v>
      </c>
      <c r="B797" s="549">
        <v>7082227</v>
      </c>
      <c r="C797" s="424" t="s">
        <v>30</v>
      </c>
      <c r="D797" s="580" t="s">
        <v>6357</v>
      </c>
      <c r="E797" s="603">
        <v>25000</v>
      </c>
      <c r="F797" s="580" t="s">
        <v>4655</v>
      </c>
      <c r="G797" s="590" t="s">
        <v>18</v>
      </c>
      <c r="H797" s="590" t="s">
        <v>42</v>
      </c>
      <c r="I797" s="590" t="s">
        <v>5277</v>
      </c>
      <c r="J797" s="590">
        <v>44511</v>
      </c>
      <c r="K797" s="590" t="s">
        <v>4053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2">
        <v>44582</v>
      </c>
      <c r="B798" s="628" t="s">
        <v>6635</v>
      </c>
      <c r="C798" s="424" t="s">
        <v>30</v>
      </c>
      <c r="D798" s="580" t="s">
        <v>6357</v>
      </c>
      <c r="E798" s="603">
        <v>10000</v>
      </c>
      <c r="F798" s="580" t="s">
        <v>6674</v>
      </c>
      <c r="G798" s="580" t="s">
        <v>18</v>
      </c>
      <c r="H798" s="580" t="s">
        <v>32</v>
      </c>
      <c r="I798" s="580" t="s">
        <v>3306</v>
      </c>
      <c r="J798" s="590">
        <v>44399</v>
      </c>
      <c r="K798" s="580" t="s">
        <v>6675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6676</v>
      </c>
      <c r="C799" s="580" t="s">
        <v>30</v>
      </c>
      <c r="D799" s="580" t="s">
        <v>1307</v>
      </c>
      <c r="E799" s="592">
        <v>142585.32</v>
      </c>
      <c r="F799" s="580" t="s">
        <v>5171</v>
      </c>
      <c r="G799" s="580" t="s">
        <v>18</v>
      </c>
      <c r="H799" s="580" t="s">
        <v>42</v>
      </c>
      <c r="I799" s="615" t="s">
        <v>308</v>
      </c>
      <c r="J799" s="637">
        <v>44508</v>
      </c>
      <c r="K799" s="580" t="s">
        <v>4064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6677</v>
      </c>
      <c r="C800" s="580" t="s">
        <v>30</v>
      </c>
      <c r="D800" s="580" t="s">
        <v>6357</v>
      </c>
      <c r="E800" s="592">
        <v>3500</v>
      </c>
      <c r="F800" s="580" t="s">
        <v>4284</v>
      </c>
      <c r="G800" s="580" t="s">
        <v>18</v>
      </c>
      <c r="H800" s="580" t="s">
        <v>42</v>
      </c>
      <c r="I800" s="615" t="s">
        <v>52</v>
      </c>
      <c r="J800" s="637">
        <v>44523</v>
      </c>
      <c r="K800" s="580" t="s">
        <v>4061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6488</v>
      </c>
      <c r="C801" s="424" t="s">
        <v>3156</v>
      </c>
      <c r="D801" s="580" t="s">
        <v>237</v>
      </c>
      <c r="E801" s="603" t="s">
        <v>6678</v>
      </c>
      <c r="F801" s="580" t="s">
        <v>3228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4047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6458</v>
      </c>
      <c r="C802" s="580" t="s">
        <v>30</v>
      </c>
      <c r="D802" s="580" t="s">
        <v>6357</v>
      </c>
      <c r="E802" s="592">
        <v>11000</v>
      </c>
      <c r="F802" s="580" t="s">
        <v>5346</v>
      </c>
      <c r="G802" s="580" t="s">
        <v>159</v>
      </c>
      <c r="H802" s="580" t="s">
        <v>32</v>
      </c>
      <c r="I802" s="615" t="s">
        <v>4730</v>
      </c>
      <c r="J802" s="637">
        <v>44180</v>
      </c>
      <c r="K802" s="580" t="s">
        <v>4053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6679</v>
      </c>
      <c r="C803" s="580" t="s">
        <v>30</v>
      </c>
      <c r="D803" s="580" t="s">
        <v>6357</v>
      </c>
      <c r="E803" s="592">
        <v>25000</v>
      </c>
      <c r="F803" s="580" t="s">
        <v>1917</v>
      </c>
      <c r="G803" s="572" t="s">
        <v>18</v>
      </c>
      <c r="H803" s="572" t="s">
        <v>32</v>
      </c>
      <c r="I803" s="572" t="s">
        <v>6680</v>
      </c>
      <c r="J803" s="613">
        <v>44594</v>
      </c>
      <c r="K803" s="580" t="s">
        <v>4061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6681</v>
      </c>
      <c r="C804" s="580" t="s">
        <v>30</v>
      </c>
      <c r="D804" s="580" t="s">
        <v>6357</v>
      </c>
      <c r="E804" s="592">
        <v>45000</v>
      </c>
      <c r="F804" s="580" t="s">
        <v>4045</v>
      </c>
      <c r="G804" s="580" t="s">
        <v>18</v>
      </c>
      <c r="H804" s="580" t="s">
        <v>32</v>
      </c>
      <c r="I804" s="615" t="s">
        <v>3894</v>
      </c>
      <c r="J804" s="637">
        <v>44482</v>
      </c>
      <c r="K804" s="580" t="s">
        <v>4047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6458</v>
      </c>
      <c r="C805" s="580" t="s">
        <v>30</v>
      </c>
      <c r="D805" s="580" t="s">
        <v>6357</v>
      </c>
      <c r="E805" s="592">
        <v>10000</v>
      </c>
      <c r="F805" s="580" t="s">
        <v>5346</v>
      </c>
      <c r="G805" s="580" t="s">
        <v>159</v>
      </c>
      <c r="H805" s="572" t="s">
        <v>32</v>
      </c>
      <c r="I805" s="615" t="s">
        <v>4730</v>
      </c>
      <c r="J805" s="637">
        <v>44180</v>
      </c>
      <c r="K805" s="580" t="s">
        <v>4053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3156</v>
      </c>
      <c r="D806" s="580" t="s">
        <v>6357</v>
      </c>
      <c r="E806" s="604">
        <v>25000</v>
      </c>
      <c r="F806" s="549" t="s">
        <v>3729</v>
      </c>
      <c r="G806" s="572" t="s">
        <v>18</v>
      </c>
      <c r="H806" s="580" t="s">
        <v>19</v>
      </c>
      <c r="I806" s="580" t="s">
        <v>72</v>
      </c>
      <c r="J806" s="610">
        <v>44585</v>
      </c>
      <c r="K806" s="615" t="s">
        <v>4061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3156</v>
      </c>
      <c r="D807" s="580" t="s">
        <v>6357</v>
      </c>
      <c r="E807" s="604">
        <v>106000</v>
      </c>
      <c r="F807" s="573" t="s">
        <v>3482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4047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6682</v>
      </c>
      <c r="C808" s="549" t="s">
        <v>3156</v>
      </c>
      <c r="D808" s="580" t="s">
        <v>6357</v>
      </c>
      <c r="E808" s="604">
        <v>100000</v>
      </c>
      <c r="F808" s="580" t="s">
        <v>6683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4047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3156</v>
      </c>
      <c r="D809" s="580" t="s">
        <v>6357</v>
      </c>
      <c r="E809" s="592">
        <v>500</v>
      </c>
      <c r="F809" s="580" t="s">
        <v>493</v>
      </c>
      <c r="G809" s="572" t="s">
        <v>18</v>
      </c>
      <c r="H809" s="580" t="s">
        <v>19</v>
      </c>
      <c r="I809" s="580" t="s">
        <v>72</v>
      </c>
      <c r="J809" s="590">
        <v>44263</v>
      </c>
      <c r="K809" s="580" t="s">
        <v>4053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6437</v>
      </c>
      <c r="C810" s="580" t="s">
        <v>30</v>
      </c>
      <c r="D810" s="580" t="s">
        <v>6357</v>
      </c>
      <c r="E810" s="604">
        <v>8000</v>
      </c>
      <c r="F810" s="580" t="s">
        <v>4116</v>
      </c>
      <c r="G810" s="580" t="s">
        <v>3158</v>
      </c>
      <c r="H810" s="580" t="s">
        <v>3378</v>
      </c>
      <c r="I810" s="580" t="s">
        <v>3158</v>
      </c>
      <c r="J810" s="590">
        <v>44180</v>
      </c>
      <c r="K810" s="580" t="s">
        <v>4053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3156</v>
      </c>
      <c r="D811" s="580" t="s">
        <v>6357</v>
      </c>
      <c r="E811" s="604">
        <v>7500</v>
      </c>
      <c r="F811" s="580" t="s">
        <v>3422</v>
      </c>
      <c r="G811" s="580" t="s">
        <v>3158</v>
      </c>
      <c r="H811" s="590"/>
      <c r="I811" s="580" t="s">
        <v>3158</v>
      </c>
      <c r="J811" s="590">
        <v>43703</v>
      </c>
      <c r="K811" s="580" t="s">
        <v>4447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6428</v>
      </c>
      <c r="C812" s="549" t="s">
        <v>30</v>
      </c>
      <c r="D812" s="615" t="s">
        <v>6357</v>
      </c>
      <c r="E812" s="616">
        <v>5000</v>
      </c>
      <c r="F812" s="615" t="s">
        <v>4631</v>
      </c>
      <c r="G812" s="615" t="s">
        <v>159</v>
      </c>
      <c r="H812" s="615" t="s">
        <v>32</v>
      </c>
      <c r="I812" s="615" t="s">
        <v>4121</v>
      </c>
      <c r="J812" s="614">
        <v>44263</v>
      </c>
      <c r="K812" s="549" t="s">
        <v>4053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6501</v>
      </c>
      <c r="C813" s="549" t="s">
        <v>3156</v>
      </c>
      <c r="D813" s="580" t="s">
        <v>6357</v>
      </c>
      <c r="E813" s="604">
        <v>40000</v>
      </c>
      <c r="F813" s="580" t="s">
        <v>1455</v>
      </c>
      <c r="G813" s="580" t="s">
        <v>18</v>
      </c>
      <c r="H813" s="580" t="s">
        <v>19</v>
      </c>
      <c r="I813" s="580" t="s">
        <v>72</v>
      </c>
      <c r="J813" s="590">
        <v>44319</v>
      </c>
      <c r="K813" s="580" t="s">
        <v>4053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6684</v>
      </c>
      <c r="C814" s="549" t="s">
        <v>3156</v>
      </c>
      <c r="D814" s="580" t="s">
        <v>6357</v>
      </c>
      <c r="E814" s="604">
        <v>25000</v>
      </c>
      <c r="F814" s="580" t="s">
        <v>3729</v>
      </c>
      <c r="G814" s="580" t="s">
        <v>18</v>
      </c>
      <c r="H814" s="580" t="s">
        <v>19</v>
      </c>
      <c r="I814" s="580" t="s">
        <v>72</v>
      </c>
      <c r="J814" s="590">
        <v>44585</v>
      </c>
      <c r="K814" s="580" t="s">
        <v>4061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6685</v>
      </c>
      <c r="C815" s="549" t="s">
        <v>3156</v>
      </c>
      <c r="D815" s="580" t="s">
        <v>6357</v>
      </c>
      <c r="E815" s="592">
        <v>16000</v>
      </c>
      <c r="F815" s="580" t="s">
        <v>2622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4068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3156</v>
      </c>
      <c r="D816" s="580" t="s">
        <v>237</v>
      </c>
      <c r="E816" s="592">
        <v>31234</v>
      </c>
      <c r="F816" s="549" t="s">
        <v>3682</v>
      </c>
      <c r="G816" s="572" t="s">
        <v>3158</v>
      </c>
      <c r="H816" s="572" t="s">
        <v>32</v>
      </c>
      <c r="I816" s="580" t="s">
        <v>3165</v>
      </c>
      <c r="J816" s="590">
        <v>43865</v>
      </c>
      <c r="K816" s="580" t="s">
        <v>4053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6686</v>
      </c>
      <c r="C817" s="549" t="s">
        <v>3156</v>
      </c>
      <c r="D817" s="580" t="s">
        <v>6357</v>
      </c>
      <c r="E817" s="592">
        <v>10000</v>
      </c>
      <c r="F817" s="580" t="s">
        <v>821</v>
      </c>
      <c r="G817" s="580" t="s">
        <v>18</v>
      </c>
      <c r="H817" s="580" t="s">
        <v>19</v>
      </c>
      <c r="I817" s="580" t="s">
        <v>72</v>
      </c>
      <c r="J817" s="590">
        <v>44607</v>
      </c>
      <c r="K817" s="580" t="s">
        <v>4061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6672</v>
      </c>
      <c r="C818" s="549" t="s">
        <v>3156</v>
      </c>
      <c r="D818" s="580" t="s">
        <v>6357</v>
      </c>
      <c r="E818" s="592">
        <v>20000</v>
      </c>
      <c r="F818" s="580" t="s">
        <v>6687</v>
      </c>
      <c r="G818" s="580" t="s">
        <v>3158</v>
      </c>
      <c r="H818" s="580" t="s">
        <v>32</v>
      </c>
      <c r="I818" s="580" t="s">
        <v>3159</v>
      </c>
      <c r="J818" s="590">
        <v>43811</v>
      </c>
      <c r="K818" s="580" t="s">
        <v>4064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6688</v>
      </c>
      <c r="C819" s="580" t="s">
        <v>30</v>
      </c>
      <c r="D819" s="580" t="s">
        <v>6357</v>
      </c>
      <c r="E819" s="592">
        <v>73500</v>
      </c>
      <c r="F819" s="580" t="s">
        <v>4098</v>
      </c>
      <c r="G819" s="572" t="s">
        <v>18</v>
      </c>
      <c r="H819" s="580" t="s">
        <v>42</v>
      </c>
      <c r="I819" s="580" t="s">
        <v>90</v>
      </c>
      <c r="J819" s="590">
        <v>44609</v>
      </c>
      <c r="K819" s="615" t="s">
        <v>4064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6689</v>
      </c>
      <c r="C820" s="549" t="s">
        <v>3156</v>
      </c>
      <c r="D820" s="580" t="s">
        <v>237</v>
      </c>
      <c r="E820" s="592">
        <v>229216</v>
      </c>
      <c r="F820" s="580" t="s">
        <v>3192</v>
      </c>
      <c r="G820" s="580" t="s">
        <v>3158</v>
      </c>
      <c r="H820" s="580" t="s">
        <v>32</v>
      </c>
      <c r="I820" s="580" t="s">
        <v>3165</v>
      </c>
      <c r="J820" s="590">
        <v>44186</v>
      </c>
      <c r="K820" s="580" t="s">
        <v>4053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6690</v>
      </c>
      <c r="C821" s="549" t="s">
        <v>3156</v>
      </c>
      <c r="D821" s="580" t="s">
        <v>1307</v>
      </c>
      <c r="E821" s="592">
        <v>184170</v>
      </c>
      <c r="F821" s="580" t="s">
        <v>3637</v>
      </c>
      <c r="G821" s="580" t="s">
        <v>18</v>
      </c>
      <c r="H821" s="580" t="s">
        <v>19</v>
      </c>
      <c r="I821" s="580" t="s">
        <v>72</v>
      </c>
      <c r="J821" s="590">
        <v>44280</v>
      </c>
      <c r="K821" s="580" t="s">
        <v>4047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3156</v>
      </c>
      <c r="D822" s="580" t="s">
        <v>1307</v>
      </c>
      <c r="E822" s="592">
        <v>237755</v>
      </c>
      <c r="F822" s="640" t="s">
        <v>3635</v>
      </c>
      <c r="G822" s="580" t="s">
        <v>18</v>
      </c>
      <c r="H822" s="580" t="s">
        <v>19</v>
      </c>
      <c r="I822" s="580" t="s">
        <v>72</v>
      </c>
      <c r="J822" s="590">
        <v>44280</v>
      </c>
      <c r="K822" s="580" t="s">
        <v>4068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6650</v>
      </c>
      <c r="C823" s="549" t="s">
        <v>3156</v>
      </c>
      <c r="D823" s="580" t="s">
        <v>6357</v>
      </c>
      <c r="E823" s="592">
        <v>63000</v>
      </c>
      <c r="F823" s="640" t="s">
        <v>3488</v>
      </c>
      <c r="G823" s="580" t="s">
        <v>18</v>
      </c>
      <c r="H823" s="580" t="s">
        <v>19</v>
      </c>
      <c r="I823" s="580" t="s">
        <v>72</v>
      </c>
      <c r="J823" s="590">
        <v>44263</v>
      </c>
      <c r="K823" s="580" t="s">
        <v>4053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6489</v>
      </c>
      <c r="C824" s="549" t="s">
        <v>3156</v>
      </c>
      <c r="D824" s="580" t="s">
        <v>6357</v>
      </c>
      <c r="E824" s="592">
        <v>3000</v>
      </c>
      <c r="F824" s="580" t="s">
        <v>3561</v>
      </c>
      <c r="G824" s="580" t="s">
        <v>18</v>
      </c>
      <c r="H824" s="580" t="s">
        <v>19</v>
      </c>
      <c r="I824" s="580" t="s">
        <v>72</v>
      </c>
      <c r="J824" s="590">
        <v>44322</v>
      </c>
      <c r="K824" s="580" t="s">
        <v>4053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6682</v>
      </c>
      <c r="C825" s="549" t="s">
        <v>3156</v>
      </c>
      <c r="D825" s="580" t="s">
        <v>1307</v>
      </c>
      <c r="E825" s="592">
        <v>285598</v>
      </c>
      <c r="F825" s="549" t="s">
        <v>3589</v>
      </c>
      <c r="G825" s="580" t="s">
        <v>18</v>
      </c>
      <c r="H825" s="580" t="s">
        <v>19</v>
      </c>
      <c r="I825" s="580" t="s">
        <v>72</v>
      </c>
      <c r="J825" s="590">
        <v>44448</v>
      </c>
      <c r="K825" s="580" t="s">
        <v>4047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6672</v>
      </c>
      <c r="C826" s="549" t="s">
        <v>3156</v>
      </c>
      <c r="D826" s="580" t="s">
        <v>6357</v>
      </c>
      <c r="E826" s="592">
        <v>15000</v>
      </c>
      <c r="F826" s="580" t="s">
        <v>6687</v>
      </c>
      <c r="G826" s="580" t="s">
        <v>3158</v>
      </c>
      <c r="H826" s="580" t="s">
        <v>32</v>
      </c>
      <c r="I826" s="580" t="s">
        <v>3159</v>
      </c>
      <c r="J826" s="590">
        <v>43811</v>
      </c>
      <c r="K826" s="580" t="s">
        <v>4064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6691</v>
      </c>
      <c r="C827" s="424" t="s">
        <v>3156</v>
      </c>
      <c r="D827" s="580" t="s">
        <v>237</v>
      </c>
      <c r="E827" s="603"/>
      <c r="F827" s="580" t="s">
        <v>3712</v>
      </c>
      <c r="G827" s="590" t="s">
        <v>18</v>
      </c>
      <c r="H827" s="590" t="s">
        <v>19</v>
      </c>
      <c r="I827" s="590" t="s">
        <v>3206</v>
      </c>
      <c r="J827" s="590">
        <v>44199</v>
      </c>
      <c r="K827" s="590" t="s">
        <v>4064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6491</v>
      </c>
      <c r="C828" s="549" t="s">
        <v>3156</v>
      </c>
      <c r="D828" s="580" t="s">
        <v>6357</v>
      </c>
      <c r="E828" s="592">
        <v>10000</v>
      </c>
      <c r="F828" s="549" t="s">
        <v>3694</v>
      </c>
      <c r="G828" s="580" t="s">
        <v>18</v>
      </c>
      <c r="H828" s="580" t="s">
        <v>19</v>
      </c>
      <c r="I828" s="580" t="s">
        <v>72</v>
      </c>
      <c r="J828" s="590">
        <v>44319</v>
      </c>
      <c r="K828" s="580" t="s">
        <v>4053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6672</v>
      </c>
      <c r="C829" s="549" t="s">
        <v>3156</v>
      </c>
      <c r="D829" s="580" t="s">
        <v>6357</v>
      </c>
      <c r="E829" s="592">
        <v>20000</v>
      </c>
      <c r="F829" s="580" t="s">
        <v>6687</v>
      </c>
      <c r="G829" s="580" t="s">
        <v>3158</v>
      </c>
      <c r="H829" s="580" t="s">
        <v>32</v>
      </c>
      <c r="I829" s="580" t="s">
        <v>3159</v>
      </c>
      <c r="J829" s="590">
        <v>43811</v>
      </c>
      <c r="K829" s="580" t="s">
        <v>4064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6522</v>
      </c>
      <c r="C830" s="549" t="s">
        <v>3156</v>
      </c>
      <c r="D830" s="580" t="s">
        <v>6357</v>
      </c>
      <c r="E830" s="592">
        <v>1000000</v>
      </c>
      <c r="F830" s="580" t="s">
        <v>3587</v>
      </c>
      <c r="G830" s="580" t="s">
        <v>18</v>
      </c>
      <c r="H830" s="580" t="s">
        <v>19</v>
      </c>
      <c r="I830" s="580" t="s">
        <v>72</v>
      </c>
      <c r="J830" s="590">
        <v>44321</v>
      </c>
      <c r="K830" s="580" t="s">
        <v>4061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94</v>
      </c>
      <c r="C831" s="580" t="s">
        <v>30</v>
      </c>
      <c r="D831" s="580" t="s">
        <v>6357</v>
      </c>
      <c r="E831" s="592">
        <v>7000</v>
      </c>
      <c r="F831" s="580" t="s">
        <v>4749</v>
      </c>
      <c r="G831" s="572" t="s">
        <v>18</v>
      </c>
      <c r="H831" s="580" t="s">
        <v>42</v>
      </c>
      <c r="I831" s="580" t="s">
        <v>90</v>
      </c>
      <c r="J831" s="590">
        <v>44615</v>
      </c>
      <c r="K831" s="615" t="s">
        <v>4053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6692</v>
      </c>
      <c r="C832" s="580" t="s">
        <v>30</v>
      </c>
      <c r="D832" s="580" t="s">
        <v>1307</v>
      </c>
      <c r="E832" s="592">
        <v>100351.65</v>
      </c>
      <c r="F832" s="580" t="s">
        <v>4428</v>
      </c>
      <c r="G832" s="572" t="s">
        <v>18</v>
      </c>
      <c r="H832" s="572" t="s">
        <v>32</v>
      </c>
      <c r="I832" s="580" t="s">
        <v>6693</v>
      </c>
      <c r="J832" s="613">
        <v>44365</v>
      </c>
      <c r="K832" s="549" t="s">
        <v>4101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6694</v>
      </c>
      <c r="C833" s="580" t="s">
        <v>30</v>
      </c>
      <c r="D833" s="580" t="s">
        <v>1307</v>
      </c>
      <c r="E833" s="592">
        <v>169950.33</v>
      </c>
      <c r="F833" s="549" t="s">
        <v>5405</v>
      </c>
      <c r="G833" s="572" t="s">
        <v>18</v>
      </c>
      <c r="H833" s="572" t="s">
        <v>2248</v>
      </c>
      <c r="I833" s="572" t="s">
        <v>6274</v>
      </c>
      <c r="J833" s="613">
        <v>44298</v>
      </c>
      <c r="K833" s="573" t="s">
        <v>4053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30</v>
      </c>
      <c r="D834" s="580" t="s">
        <v>1307</v>
      </c>
      <c r="E834" s="592">
        <v>103307.43</v>
      </c>
      <c r="F834" s="580" t="s">
        <v>5644</v>
      </c>
      <c r="G834" s="572" t="s">
        <v>18</v>
      </c>
      <c r="H834" s="580" t="s">
        <v>42</v>
      </c>
      <c r="I834" s="572" t="s">
        <v>4393</v>
      </c>
      <c r="J834" s="590">
        <v>44469</v>
      </c>
      <c r="K834" s="549" t="s">
        <v>4047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30</v>
      </c>
      <c r="D835" s="580" t="s">
        <v>6357</v>
      </c>
      <c r="E835" s="592">
        <v>25000</v>
      </c>
      <c r="F835" s="580" t="s">
        <v>4555</v>
      </c>
      <c r="G835" s="572" t="s">
        <v>18</v>
      </c>
      <c r="H835" s="580" t="s">
        <v>42</v>
      </c>
      <c r="I835" s="580" t="s">
        <v>4393</v>
      </c>
      <c r="J835" s="590">
        <v>44503</v>
      </c>
      <c r="K835" s="549" t="s">
        <v>4101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6695</v>
      </c>
      <c r="C836" s="580" t="s">
        <v>30</v>
      </c>
      <c r="D836" s="580" t="s">
        <v>1307</v>
      </c>
      <c r="E836" s="592">
        <v>175092.43</v>
      </c>
      <c r="F836" s="580" t="s">
        <v>4594</v>
      </c>
      <c r="G836" s="572" t="s">
        <v>159</v>
      </c>
      <c r="H836" s="572" t="s">
        <v>32</v>
      </c>
      <c r="I836" s="572" t="s">
        <v>3887</v>
      </c>
      <c r="J836" s="590">
        <v>44075</v>
      </c>
      <c r="K836" s="615" t="s">
        <v>4053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6696</v>
      </c>
      <c r="C837" s="580" t="s">
        <v>30</v>
      </c>
      <c r="D837" s="580" t="s">
        <v>1307</v>
      </c>
      <c r="E837" s="592">
        <v>101496.62</v>
      </c>
      <c r="F837" s="580" t="s">
        <v>5614</v>
      </c>
      <c r="G837" s="572" t="s">
        <v>159</v>
      </c>
      <c r="H837" s="580" t="s">
        <v>2248</v>
      </c>
      <c r="I837" s="580" t="s">
        <v>6274</v>
      </c>
      <c r="J837" s="590">
        <v>44256</v>
      </c>
      <c r="K837" s="615" t="s">
        <v>4047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6663</v>
      </c>
      <c r="C838" s="549" t="s">
        <v>3156</v>
      </c>
      <c r="D838" s="580" t="s">
        <v>6357</v>
      </c>
      <c r="E838" s="592">
        <v>10000</v>
      </c>
      <c r="F838" s="580" t="s">
        <v>3377</v>
      </c>
      <c r="G838" s="580" t="s">
        <v>18</v>
      </c>
      <c r="H838" s="580" t="s">
        <v>19</v>
      </c>
      <c r="I838" s="580" t="s">
        <v>72</v>
      </c>
      <c r="J838" s="590">
        <v>44280</v>
      </c>
      <c r="K838" s="580" t="s">
        <v>4047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6691</v>
      </c>
      <c r="C839" s="549" t="s">
        <v>3156</v>
      </c>
      <c r="D839" s="580" t="s">
        <v>1307</v>
      </c>
      <c r="E839" s="592">
        <v>117357</v>
      </c>
      <c r="F839" s="580" t="s">
        <v>3712</v>
      </c>
      <c r="G839" s="580" t="s">
        <v>18</v>
      </c>
      <c r="H839" s="580" t="s">
        <v>19</v>
      </c>
      <c r="I839" s="580" t="s">
        <v>3206</v>
      </c>
      <c r="J839" s="590">
        <v>44330</v>
      </c>
      <c r="K839" s="580" t="s">
        <v>4064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6697</v>
      </c>
      <c r="C840" s="549" t="s">
        <v>3156</v>
      </c>
      <c r="D840" s="580" t="s">
        <v>6357</v>
      </c>
      <c r="E840" s="592">
        <v>19000</v>
      </c>
      <c r="F840" s="580" t="s">
        <v>1558</v>
      </c>
      <c r="G840" s="580" t="s">
        <v>18</v>
      </c>
      <c r="H840" s="580" t="s">
        <v>19</v>
      </c>
      <c r="I840" s="580" t="s">
        <v>3206</v>
      </c>
      <c r="J840" s="590">
        <v>44263</v>
      </c>
      <c r="K840" s="580" t="s">
        <v>4053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6698</v>
      </c>
      <c r="C841" s="549" t="s">
        <v>3156</v>
      </c>
      <c r="D841" s="580" t="s">
        <v>6357</v>
      </c>
      <c r="E841" s="592">
        <v>14000</v>
      </c>
      <c r="F841" s="580" t="s">
        <v>6699</v>
      </c>
      <c r="G841" s="580" t="s">
        <v>3158</v>
      </c>
      <c r="H841" s="580" t="s">
        <v>32</v>
      </c>
      <c r="I841" s="580" t="s">
        <v>3159</v>
      </c>
      <c r="J841" s="590">
        <v>43605</v>
      </c>
      <c r="K841" s="580" t="s">
        <v>4068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6595</v>
      </c>
      <c r="C842" s="549" t="s">
        <v>3156</v>
      </c>
      <c r="D842" s="580" t="s">
        <v>6357</v>
      </c>
      <c r="E842" s="592">
        <v>5000</v>
      </c>
      <c r="F842" s="580" t="s">
        <v>536</v>
      </c>
      <c r="G842" s="580" t="s">
        <v>18</v>
      </c>
      <c r="H842" s="580" t="s">
        <v>19</v>
      </c>
      <c r="I842" s="580" t="s">
        <v>72</v>
      </c>
      <c r="J842" s="590">
        <v>44421</v>
      </c>
      <c r="K842" s="580" t="s">
        <v>4053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6684</v>
      </c>
      <c r="C843" s="549" t="s">
        <v>3156</v>
      </c>
      <c r="D843" s="580" t="s">
        <v>6357</v>
      </c>
      <c r="E843" s="592">
        <v>25000</v>
      </c>
      <c r="F843" s="580" t="s">
        <v>3729</v>
      </c>
      <c r="G843" s="580" t="s">
        <v>18</v>
      </c>
      <c r="H843" s="580" t="s">
        <v>19</v>
      </c>
      <c r="I843" s="580" t="s">
        <v>72</v>
      </c>
      <c r="J843" s="590">
        <v>44585</v>
      </c>
      <c r="K843" s="580" t="s">
        <v>4061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6700</v>
      </c>
      <c r="C844" s="549" t="s">
        <v>3156</v>
      </c>
      <c r="D844" s="580" t="s">
        <v>6357</v>
      </c>
      <c r="E844" s="592">
        <v>300000</v>
      </c>
      <c r="F844" s="580" t="s">
        <v>1676</v>
      </c>
      <c r="G844" s="580" t="s">
        <v>18</v>
      </c>
      <c r="H844" s="580" t="s">
        <v>19</v>
      </c>
      <c r="I844" s="580" t="s">
        <v>72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6679</v>
      </c>
      <c r="C845" s="580" t="s">
        <v>30</v>
      </c>
      <c r="D845" s="580" t="s">
        <v>6357</v>
      </c>
      <c r="E845" s="592">
        <v>15000</v>
      </c>
      <c r="F845" s="580" t="s">
        <v>1917</v>
      </c>
      <c r="G845" s="572" t="s">
        <v>18</v>
      </c>
      <c r="H845" s="572" t="s">
        <v>32</v>
      </c>
      <c r="I845" s="572" t="s">
        <v>6680</v>
      </c>
      <c r="J845" s="590">
        <v>44594</v>
      </c>
      <c r="K845" s="615" t="s">
        <v>4061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6504</v>
      </c>
      <c r="C846" s="580" t="s">
        <v>30</v>
      </c>
      <c r="D846" s="580" t="s">
        <v>1307</v>
      </c>
      <c r="E846" s="592">
        <v>2232</v>
      </c>
      <c r="F846" s="573" t="s">
        <v>1312</v>
      </c>
      <c r="G846" s="572" t="s">
        <v>159</v>
      </c>
      <c r="H846" s="572" t="s">
        <v>32</v>
      </c>
      <c r="I846" s="572" t="s">
        <v>4363</v>
      </c>
      <c r="J846" s="610">
        <v>44145</v>
      </c>
      <c r="K846" s="615" t="s">
        <v>4047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6701</v>
      </c>
      <c r="C847" s="580" t="s">
        <v>30</v>
      </c>
      <c r="D847" s="580" t="s">
        <v>237</v>
      </c>
      <c r="E847" s="592">
        <v>129000</v>
      </c>
      <c r="F847" s="573" t="s">
        <v>5190</v>
      </c>
      <c r="G847" s="572" t="s">
        <v>159</v>
      </c>
      <c r="H847" s="580" t="s">
        <v>2248</v>
      </c>
      <c r="I847" s="572" t="s">
        <v>6268</v>
      </c>
      <c r="J847" s="610">
        <v>44216</v>
      </c>
      <c r="K847" s="615" t="s">
        <v>4047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6702</v>
      </c>
      <c r="C848" s="580" t="s">
        <v>30</v>
      </c>
      <c r="D848" s="580" t="s">
        <v>237</v>
      </c>
      <c r="E848" s="592">
        <v>630477</v>
      </c>
      <c r="F848" s="573" t="s">
        <v>5190</v>
      </c>
      <c r="G848" s="572" t="s">
        <v>159</v>
      </c>
      <c r="H848" s="580" t="s">
        <v>2248</v>
      </c>
      <c r="I848" s="572" t="s">
        <v>6268</v>
      </c>
      <c r="J848" s="610">
        <v>44207</v>
      </c>
      <c r="K848" s="615" t="s">
        <v>4101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6703</v>
      </c>
      <c r="C849" s="580" t="s">
        <v>30</v>
      </c>
      <c r="D849" s="580" t="s">
        <v>237</v>
      </c>
      <c r="E849" s="592">
        <v>152856.49</v>
      </c>
      <c r="F849" s="549" t="s">
        <v>4351</v>
      </c>
      <c r="G849" s="572" t="s">
        <v>159</v>
      </c>
      <c r="H849" s="580" t="s">
        <v>2248</v>
      </c>
      <c r="I849" s="572" t="s">
        <v>6268</v>
      </c>
      <c r="J849" s="610">
        <v>44385</v>
      </c>
      <c r="K849" s="615" t="s">
        <v>4047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6704</v>
      </c>
      <c r="C850" s="549" t="s">
        <v>30</v>
      </c>
      <c r="D850" s="580" t="s">
        <v>6357</v>
      </c>
      <c r="E850" s="592">
        <v>22140.93</v>
      </c>
      <c r="F850" s="580" t="s">
        <v>6705</v>
      </c>
      <c r="G850" s="580" t="s">
        <v>18</v>
      </c>
      <c r="H850" s="580" t="s">
        <v>42</v>
      </c>
      <c r="I850" s="580" t="s">
        <v>90</v>
      </c>
      <c r="J850" s="590">
        <v>44656</v>
      </c>
      <c r="K850" s="580" t="s">
        <v>4053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6706</v>
      </c>
      <c r="C851" s="580" t="s">
        <v>30</v>
      </c>
      <c r="D851" s="580" t="s">
        <v>237</v>
      </c>
      <c r="E851" s="592">
        <v>230428.79</v>
      </c>
      <c r="F851" s="641" t="s">
        <v>5652</v>
      </c>
      <c r="G851" s="572" t="s">
        <v>159</v>
      </c>
      <c r="H851" s="580" t="s">
        <v>2248</v>
      </c>
      <c r="I851" s="572" t="s">
        <v>6268</v>
      </c>
      <c r="J851" s="610">
        <v>44294</v>
      </c>
      <c r="K851" s="615" t="s">
        <v>4047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6707</v>
      </c>
      <c r="C852" s="580" t="s">
        <v>30</v>
      </c>
      <c r="D852" s="580" t="s">
        <v>237</v>
      </c>
      <c r="E852" s="592">
        <v>281890.89</v>
      </c>
      <c r="F852" s="580" t="s">
        <v>4533</v>
      </c>
      <c r="G852" s="572" t="s">
        <v>18</v>
      </c>
      <c r="H852" s="572" t="s">
        <v>42</v>
      </c>
      <c r="I852" s="572" t="s">
        <v>48</v>
      </c>
      <c r="J852" s="590">
        <v>44300</v>
      </c>
      <c r="K852" s="615" t="s">
        <v>4053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3156</v>
      </c>
      <c r="D853" s="580" t="s">
        <v>1307</v>
      </c>
      <c r="E853" s="592">
        <v>84500</v>
      </c>
      <c r="F853" s="580" t="s">
        <v>3621</v>
      </c>
      <c r="G853" s="580" t="s">
        <v>3224</v>
      </c>
      <c r="H853" s="580" t="s">
        <v>32</v>
      </c>
      <c r="I853" s="580" t="s">
        <v>3224</v>
      </c>
      <c r="J853" s="590">
        <v>43441</v>
      </c>
      <c r="K853" s="580" t="s">
        <v>4068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6500</v>
      </c>
      <c r="C854" s="549" t="s">
        <v>3156</v>
      </c>
      <c r="D854" s="580" t="s">
        <v>1307</v>
      </c>
      <c r="E854" s="592">
        <v>32277</v>
      </c>
      <c r="F854" s="580" t="s">
        <v>3178</v>
      </c>
      <c r="G854" s="580" t="s">
        <v>3158</v>
      </c>
      <c r="H854" s="580" t="s">
        <v>32</v>
      </c>
      <c r="I854" s="580" t="s">
        <v>3159</v>
      </c>
      <c r="J854" s="590">
        <v>43753</v>
      </c>
      <c r="K854" s="580" t="s">
        <v>4053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6489</v>
      </c>
      <c r="C855" s="549" t="s">
        <v>3156</v>
      </c>
      <c r="D855" s="580" t="s">
        <v>237</v>
      </c>
      <c r="E855" s="592">
        <v>15091.06</v>
      </c>
      <c r="F855" s="580" t="s">
        <v>3561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4053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6688</v>
      </c>
      <c r="C856" s="549" t="s">
        <v>30</v>
      </c>
      <c r="D856" s="580" t="s">
        <v>6357</v>
      </c>
      <c r="E856" s="592">
        <v>31400</v>
      </c>
      <c r="F856" s="580" t="s">
        <v>4098</v>
      </c>
      <c r="G856" s="580" t="s">
        <v>18</v>
      </c>
      <c r="H856" s="580" t="s">
        <v>42</v>
      </c>
      <c r="I856" s="590" t="s">
        <v>90</v>
      </c>
      <c r="J856" s="590">
        <v>44609</v>
      </c>
      <c r="K856" s="580" t="s">
        <v>4064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6424</v>
      </c>
      <c r="C857" s="549" t="s">
        <v>3156</v>
      </c>
      <c r="D857" s="580" t="s">
        <v>6357</v>
      </c>
      <c r="E857" s="592">
        <v>40000</v>
      </c>
      <c r="F857" s="549" t="s">
        <v>6708</v>
      </c>
      <c r="G857" s="580" t="s">
        <v>18</v>
      </c>
      <c r="H857" s="580" t="s">
        <v>19</v>
      </c>
      <c r="I857" s="580" t="s">
        <v>72</v>
      </c>
      <c r="J857" s="590">
        <v>44321</v>
      </c>
      <c r="K857" s="580" t="s">
        <v>4053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6709</v>
      </c>
      <c r="C858" s="549" t="s">
        <v>30</v>
      </c>
      <c r="D858" s="580" t="s">
        <v>237</v>
      </c>
      <c r="E858" s="592">
        <v>171724.96</v>
      </c>
      <c r="F858" s="580" t="s">
        <v>5029</v>
      </c>
      <c r="G858" s="580" t="s">
        <v>18</v>
      </c>
      <c r="H858" s="580" t="s">
        <v>42</v>
      </c>
      <c r="I858" s="590" t="s">
        <v>48</v>
      </c>
      <c r="J858" s="590">
        <v>44274</v>
      </c>
      <c r="K858" s="580" t="s">
        <v>4053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6684</v>
      </c>
      <c r="C859" s="549" t="s">
        <v>3156</v>
      </c>
      <c r="D859" s="580" t="s">
        <v>6357</v>
      </c>
      <c r="E859" s="592">
        <v>25000</v>
      </c>
      <c r="F859" s="549" t="s">
        <v>6710</v>
      </c>
      <c r="G859" s="580" t="s">
        <v>18</v>
      </c>
      <c r="H859" s="580" t="s">
        <v>19</v>
      </c>
      <c r="I859" s="580" t="s">
        <v>72</v>
      </c>
      <c r="J859" s="590">
        <v>44263</v>
      </c>
      <c r="K859" s="580" t="s">
        <v>4064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6711</v>
      </c>
      <c r="C860" s="549" t="s">
        <v>30</v>
      </c>
      <c r="D860" s="580" t="s">
        <v>237</v>
      </c>
      <c r="E860" s="592">
        <v>221711.79</v>
      </c>
      <c r="F860" s="580" t="s">
        <v>4244</v>
      </c>
      <c r="G860" s="580" t="s">
        <v>18</v>
      </c>
      <c r="H860" s="580" t="s">
        <v>2248</v>
      </c>
      <c r="I860" s="590" t="s">
        <v>6268</v>
      </c>
      <c r="J860" s="590">
        <v>44252</v>
      </c>
      <c r="K860" s="580" t="s">
        <v>4047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6712</v>
      </c>
      <c r="C861" s="549" t="s">
        <v>3156</v>
      </c>
      <c r="D861" s="580" t="s">
        <v>6357</v>
      </c>
      <c r="E861" s="592">
        <v>31000</v>
      </c>
      <c r="F861" s="549" t="s">
        <v>6713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4047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6714</v>
      </c>
      <c r="C862" s="549" t="s">
        <v>3156</v>
      </c>
      <c r="D862" s="580" t="s">
        <v>6357</v>
      </c>
      <c r="E862" s="592">
        <v>105000</v>
      </c>
      <c r="F862" s="580" t="s">
        <v>1282</v>
      </c>
      <c r="G862" s="580" t="s">
        <v>18</v>
      </c>
      <c r="H862" s="580" t="s">
        <v>19</v>
      </c>
      <c r="I862" s="590" t="s">
        <v>684</v>
      </c>
      <c r="J862" s="590">
        <v>44677</v>
      </c>
      <c r="K862" s="580" t="s">
        <v>4061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6679</v>
      </c>
      <c r="C863" s="549" t="s">
        <v>30</v>
      </c>
      <c r="D863" s="580" t="s">
        <v>6357</v>
      </c>
      <c r="E863" s="592">
        <v>25000</v>
      </c>
      <c r="F863" s="580" t="s">
        <v>1917</v>
      </c>
      <c r="G863" s="580" t="s">
        <v>18</v>
      </c>
      <c r="H863" s="580" t="s">
        <v>32</v>
      </c>
      <c r="I863" s="590" t="s">
        <v>5295</v>
      </c>
      <c r="J863" s="590">
        <v>44594</v>
      </c>
      <c r="K863" s="580" t="s">
        <v>4061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6715</v>
      </c>
      <c r="C864" s="549" t="s">
        <v>3156</v>
      </c>
      <c r="D864" s="580" t="s">
        <v>6357</v>
      </c>
      <c r="E864" s="592">
        <v>15000</v>
      </c>
      <c r="F864" s="549" t="s">
        <v>3369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4053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6487</v>
      </c>
      <c r="C865" s="549" t="s">
        <v>3156</v>
      </c>
      <c r="D865" s="580" t="s">
        <v>6357</v>
      </c>
      <c r="E865" s="592">
        <v>24500</v>
      </c>
      <c r="F865" s="549" t="s">
        <v>6716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4064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6717</v>
      </c>
      <c r="C866" s="424" t="s">
        <v>3156</v>
      </c>
      <c r="D866" s="580" t="s">
        <v>237</v>
      </c>
      <c r="E866" s="603" t="s">
        <v>6718</v>
      </c>
      <c r="F866" s="580" t="s">
        <v>3522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4053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6719</v>
      </c>
      <c r="C867" s="549" t="s">
        <v>30</v>
      </c>
      <c r="D867" s="580" t="s">
        <v>237</v>
      </c>
      <c r="E867" s="592">
        <v>2966054.05</v>
      </c>
      <c r="F867" s="580" t="s">
        <v>4268</v>
      </c>
      <c r="G867" s="580" t="s">
        <v>18</v>
      </c>
      <c r="H867" s="580" t="s">
        <v>2248</v>
      </c>
      <c r="I867" s="590" t="s">
        <v>6268</v>
      </c>
      <c r="J867" s="590">
        <v>44426</v>
      </c>
      <c r="K867" s="580" t="s">
        <v>4270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6575</v>
      </c>
      <c r="C868" s="549" t="s">
        <v>30</v>
      </c>
      <c r="D868" s="580" t="s">
        <v>237</v>
      </c>
      <c r="E868" s="592">
        <v>2132.5500000000002</v>
      </c>
      <c r="F868" s="580" t="s">
        <v>4268</v>
      </c>
      <c r="G868" s="580" t="s">
        <v>18</v>
      </c>
      <c r="H868" s="580" t="s">
        <v>2248</v>
      </c>
      <c r="I868" s="590" t="s">
        <v>6268</v>
      </c>
      <c r="J868" s="590">
        <v>44204</v>
      </c>
      <c r="K868" s="580" t="s">
        <v>4269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6496</v>
      </c>
      <c r="C869" s="549" t="s">
        <v>30</v>
      </c>
      <c r="D869" s="580" t="s">
        <v>237</v>
      </c>
      <c r="E869" s="592">
        <v>2832.67</v>
      </c>
      <c r="F869" s="580" t="s">
        <v>4194</v>
      </c>
      <c r="G869" s="580" t="s">
        <v>18</v>
      </c>
      <c r="H869" s="580" t="s">
        <v>2248</v>
      </c>
      <c r="I869" s="590" t="s">
        <v>6268</v>
      </c>
      <c r="J869" s="590">
        <v>44298</v>
      </c>
      <c r="K869" s="580" t="s">
        <v>4064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6720</v>
      </c>
      <c r="C870" s="549" t="s">
        <v>30</v>
      </c>
      <c r="D870" s="580" t="s">
        <v>237</v>
      </c>
      <c r="E870" s="592">
        <v>815208.64</v>
      </c>
      <c r="F870" s="580" t="s">
        <v>4313</v>
      </c>
      <c r="G870" s="580" t="s">
        <v>18</v>
      </c>
      <c r="H870" s="580" t="s">
        <v>42</v>
      </c>
      <c r="I870" s="590" t="s">
        <v>6268</v>
      </c>
      <c r="J870" s="590">
        <v>44445</v>
      </c>
      <c r="K870" s="580" t="s">
        <v>4270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3883</v>
      </c>
      <c r="C871" s="549" t="s">
        <v>3860</v>
      </c>
      <c r="D871" s="580" t="s">
        <v>6357</v>
      </c>
      <c r="E871" s="592">
        <v>3000</v>
      </c>
      <c r="F871" s="580" t="s">
        <v>3882</v>
      </c>
      <c r="G871" s="580" t="s">
        <v>18</v>
      </c>
      <c r="H871" s="580" t="s">
        <v>18</v>
      </c>
      <c r="I871" s="590" t="s">
        <v>6261</v>
      </c>
      <c r="J871" s="590">
        <v>44062</v>
      </c>
      <c r="K871" s="580" t="s">
        <v>4053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6691</v>
      </c>
      <c r="C872" s="549" t="s">
        <v>3156</v>
      </c>
      <c r="D872" s="580" t="s">
        <v>1307</v>
      </c>
      <c r="E872" s="592">
        <v>119000</v>
      </c>
      <c r="F872" s="549" t="s">
        <v>3712</v>
      </c>
      <c r="G872" s="580" t="s">
        <v>18</v>
      </c>
      <c r="H872" s="580" t="s">
        <v>19</v>
      </c>
      <c r="I872" s="580" t="s">
        <v>3206</v>
      </c>
      <c r="J872" s="590">
        <v>44199</v>
      </c>
      <c r="K872" s="590" t="s">
        <v>4064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6721</v>
      </c>
      <c r="C873" s="549" t="s">
        <v>30</v>
      </c>
      <c r="D873" s="580" t="s">
        <v>6357</v>
      </c>
      <c r="E873" s="592">
        <v>50000</v>
      </c>
      <c r="F873" s="549" t="s">
        <v>2249</v>
      </c>
      <c r="G873" s="580" t="s">
        <v>18</v>
      </c>
      <c r="H873" s="580" t="s">
        <v>42</v>
      </c>
      <c r="I873" s="580" t="s">
        <v>90</v>
      </c>
      <c r="J873" s="590">
        <v>44614</v>
      </c>
      <c r="K873" s="580" t="s">
        <v>4053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6722</v>
      </c>
      <c r="C874" s="549" t="s">
        <v>3156</v>
      </c>
      <c r="D874" s="580" t="s">
        <v>6357</v>
      </c>
      <c r="E874" s="592">
        <v>33000</v>
      </c>
      <c r="F874" s="549" t="s">
        <v>6723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4064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6724</v>
      </c>
      <c r="C875" s="549" t="s">
        <v>30</v>
      </c>
      <c r="D875" s="580" t="s">
        <v>6357</v>
      </c>
      <c r="E875" s="592">
        <v>129700</v>
      </c>
      <c r="F875" s="549" t="s">
        <v>5362</v>
      </c>
      <c r="G875" s="580" t="s">
        <v>159</v>
      </c>
      <c r="H875" s="580" t="s">
        <v>32</v>
      </c>
      <c r="I875" s="580" t="s">
        <v>4387</v>
      </c>
      <c r="J875" s="590">
        <v>44320</v>
      </c>
      <c r="K875" s="580" t="s">
        <v>4047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6363</v>
      </c>
      <c r="C876" s="549" t="s">
        <v>3156</v>
      </c>
      <c r="D876" s="580" t="s">
        <v>6357</v>
      </c>
      <c r="E876" s="592">
        <v>6000</v>
      </c>
      <c r="F876" s="549" t="s">
        <v>3422</v>
      </c>
      <c r="G876" s="580" t="s">
        <v>3158</v>
      </c>
      <c r="H876" s="580" t="s">
        <v>32</v>
      </c>
      <c r="I876" s="580" t="s">
        <v>3159</v>
      </c>
      <c r="J876" s="590">
        <v>43703</v>
      </c>
      <c r="K876" s="590" t="s">
        <v>4447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6725</v>
      </c>
      <c r="C877" s="549" t="s">
        <v>30</v>
      </c>
      <c r="D877" s="580" t="s">
        <v>237</v>
      </c>
      <c r="E877" s="592">
        <v>66169.95</v>
      </c>
      <c r="F877" s="580" t="s">
        <v>4103</v>
      </c>
      <c r="G877" s="580" t="s">
        <v>18</v>
      </c>
      <c r="H877" s="580" t="s">
        <v>42</v>
      </c>
      <c r="I877" s="590" t="s">
        <v>48</v>
      </c>
      <c r="J877" s="590">
        <v>44547</v>
      </c>
      <c r="K877" s="580" t="s">
        <v>4068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6726</v>
      </c>
      <c r="C878" s="549" t="s">
        <v>30</v>
      </c>
      <c r="D878" s="580" t="s">
        <v>237</v>
      </c>
      <c r="E878" s="592">
        <v>154271.19</v>
      </c>
      <c r="F878" s="580" t="s">
        <v>4951</v>
      </c>
      <c r="G878" s="580" t="s">
        <v>18</v>
      </c>
      <c r="H878" s="580" t="s">
        <v>32</v>
      </c>
      <c r="I878" s="590" t="s">
        <v>1841</v>
      </c>
      <c r="J878" s="590">
        <v>44389</v>
      </c>
      <c r="K878" s="580" t="s">
        <v>4047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6727</v>
      </c>
      <c r="C879" s="549" t="s">
        <v>30</v>
      </c>
      <c r="D879" s="580" t="s">
        <v>6357</v>
      </c>
      <c r="E879" s="592">
        <v>20000</v>
      </c>
      <c r="F879" s="580" t="s">
        <v>5220</v>
      </c>
      <c r="G879" s="580" t="s">
        <v>18</v>
      </c>
      <c r="H879" s="580" t="s">
        <v>32</v>
      </c>
      <c r="I879" s="590" t="s">
        <v>3894</v>
      </c>
      <c r="J879" s="590">
        <v>44424</v>
      </c>
      <c r="K879" s="580" t="s">
        <v>4064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6428</v>
      </c>
      <c r="C880" s="549" t="s">
        <v>30</v>
      </c>
      <c r="D880" s="580" t="s">
        <v>6357</v>
      </c>
      <c r="E880" s="592">
        <v>25000</v>
      </c>
      <c r="F880" s="580" t="s">
        <v>4631</v>
      </c>
      <c r="G880" s="580" t="s">
        <v>159</v>
      </c>
      <c r="H880" s="580" t="s">
        <v>32</v>
      </c>
      <c r="I880" s="590" t="s">
        <v>4121</v>
      </c>
      <c r="J880" s="590">
        <v>44263</v>
      </c>
      <c r="K880" s="580" t="s">
        <v>4053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6704</v>
      </c>
      <c r="C881" s="549" t="s">
        <v>30</v>
      </c>
      <c r="D881" s="580" t="s">
        <v>6357</v>
      </c>
      <c r="E881" s="592">
        <v>10000</v>
      </c>
      <c r="F881" s="549" t="s">
        <v>6705</v>
      </c>
      <c r="G881" s="580" t="s">
        <v>18</v>
      </c>
      <c r="H881" s="580" t="s">
        <v>42</v>
      </c>
      <c r="I881" s="580" t="s">
        <v>90</v>
      </c>
      <c r="J881" s="590">
        <v>44656</v>
      </c>
      <c r="K881" s="580" t="s">
        <v>4053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30</v>
      </c>
      <c r="D882" s="580" t="s">
        <v>6357</v>
      </c>
      <c r="E882" s="592">
        <v>1000</v>
      </c>
      <c r="F882" s="549" t="s">
        <v>5102</v>
      </c>
      <c r="G882" s="580" t="s">
        <v>159</v>
      </c>
      <c r="H882" s="580" t="s">
        <v>32</v>
      </c>
      <c r="I882" s="580" t="s">
        <v>4106</v>
      </c>
      <c r="J882" s="590">
        <v>44579</v>
      </c>
      <c r="K882" s="580" t="s">
        <v>4409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6458</v>
      </c>
      <c r="C883" s="549" t="s">
        <v>30</v>
      </c>
      <c r="D883" s="580" t="s">
        <v>6357</v>
      </c>
      <c r="E883" s="592">
        <v>5000</v>
      </c>
      <c r="F883" s="549" t="s">
        <v>5346</v>
      </c>
      <c r="G883" s="580" t="s">
        <v>159</v>
      </c>
      <c r="H883" s="580" t="s">
        <v>32</v>
      </c>
      <c r="I883" s="580" t="s">
        <v>4730</v>
      </c>
      <c r="J883" s="590">
        <v>44180</v>
      </c>
      <c r="K883" s="580" t="s">
        <v>4053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6672</v>
      </c>
      <c r="C884" s="549" t="s">
        <v>3156</v>
      </c>
      <c r="D884" s="580" t="s">
        <v>6357</v>
      </c>
      <c r="E884" s="592">
        <v>62000</v>
      </c>
      <c r="F884" s="549" t="s">
        <v>6728</v>
      </c>
      <c r="G884" s="580" t="s">
        <v>3158</v>
      </c>
      <c r="H884" s="580" t="s">
        <v>32</v>
      </c>
      <c r="I884" s="580" t="s">
        <v>3159</v>
      </c>
      <c r="J884" s="590">
        <v>43811</v>
      </c>
      <c r="K884" s="580" t="s">
        <v>4064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6729</v>
      </c>
      <c r="C885" s="549" t="s">
        <v>30</v>
      </c>
      <c r="D885" s="580" t="s">
        <v>1307</v>
      </c>
      <c r="E885" s="592">
        <v>581895.17000000004</v>
      </c>
      <c r="F885" s="549" t="s">
        <v>4067</v>
      </c>
      <c r="G885" s="580" t="s">
        <v>18</v>
      </c>
      <c r="H885" s="580" t="s">
        <v>42</v>
      </c>
      <c r="I885" s="580" t="s">
        <v>5515</v>
      </c>
      <c r="J885" s="590">
        <v>44084</v>
      </c>
      <c r="K885" s="580" t="s">
        <v>4068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6730</v>
      </c>
      <c r="C886" s="549" t="s">
        <v>30</v>
      </c>
      <c r="D886" s="580" t="s">
        <v>6357</v>
      </c>
      <c r="E886" s="592">
        <v>10000</v>
      </c>
      <c r="F886" s="549" t="s">
        <v>4996</v>
      </c>
      <c r="G886" s="580" t="s">
        <v>18</v>
      </c>
      <c r="H886" s="580" t="s">
        <v>42</v>
      </c>
      <c r="I886" s="580" t="s">
        <v>52</v>
      </c>
      <c r="J886" s="590">
        <v>44645</v>
      </c>
      <c r="K886" s="580" t="s">
        <v>4061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6491</v>
      </c>
      <c r="C887" s="549" t="s">
        <v>3156</v>
      </c>
      <c r="D887" s="580" t="s">
        <v>6357</v>
      </c>
      <c r="E887" s="592">
        <v>15000</v>
      </c>
      <c r="F887" s="549" t="s">
        <v>6731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4053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6535</v>
      </c>
      <c r="C888" s="549" t="s">
        <v>3156</v>
      </c>
      <c r="D888" s="580" t="s">
        <v>6357</v>
      </c>
      <c r="E888" s="592">
        <v>911.9</v>
      </c>
      <c r="F888" s="549" t="s">
        <v>821</v>
      </c>
      <c r="G888" s="580" t="s">
        <v>18</v>
      </c>
      <c r="H888" s="580" t="s">
        <v>19</v>
      </c>
      <c r="I888" s="580" t="s">
        <v>72</v>
      </c>
      <c r="J888" s="590">
        <v>44280</v>
      </c>
      <c r="K888" s="580" t="s">
        <v>4053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94</v>
      </c>
      <c r="C889" s="549" t="s">
        <v>30</v>
      </c>
      <c r="D889" s="580" t="s">
        <v>6357</v>
      </c>
      <c r="E889" s="592">
        <v>146000</v>
      </c>
      <c r="F889" s="549" t="s">
        <v>4749</v>
      </c>
      <c r="G889" s="580" t="s">
        <v>18</v>
      </c>
      <c r="H889" s="580" t="s">
        <v>42</v>
      </c>
      <c r="I889" s="580" t="s">
        <v>90</v>
      </c>
      <c r="J889" s="590">
        <v>44615</v>
      </c>
      <c r="K889" s="580" t="s">
        <v>4053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6732</v>
      </c>
      <c r="C890" s="549" t="s">
        <v>30</v>
      </c>
      <c r="D890" s="580" t="s">
        <v>237</v>
      </c>
      <c r="E890" s="592">
        <v>114850.92</v>
      </c>
      <c r="F890" s="549" t="s">
        <v>4667</v>
      </c>
      <c r="G890" s="580" t="s">
        <v>18</v>
      </c>
      <c r="H890" s="580" t="s">
        <v>42</v>
      </c>
      <c r="I890" s="580" t="s">
        <v>48</v>
      </c>
      <c r="J890" s="590">
        <v>44462</v>
      </c>
      <c r="K890" s="580" t="s">
        <v>4053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6733</v>
      </c>
      <c r="C891" s="549" t="s">
        <v>30</v>
      </c>
      <c r="D891" s="580" t="s">
        <v>6357</v>
      </c>
      <c r="E891" s="592">
        <v>100000</v>
      </c>
      <c r="F891" s="549" t="s">
        <v>6734</v>
      </c>
      <c r="G891" s="580" t="s">
        <v>18</v>
      </c>
      <c r="H891" s="580" t="s">
        <v>42</v>
      </c>
      <c r="I891" s="590" t="s">
        <v>6343</v>
      </c>
      <c r="J891" s="590">
        <v>44454</v>
      </c>
      <c r="K891" s="580" t="s">
        <v>4053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6520</v>
      </c>
      <c r="C892" s="549" t="s">
        <v>3156</v>
      </c>
      <c r="D892" s="580" t="s">
        <v>6357</v>
      </c>
      <c r="E892" s="592">
        <v>100000</v>
      </c>
      <c r="F892" s="549" t="s">
        <v>6735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4064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6669</v>
      </c>
      <c r="C893" s="549" t="s">
        <v>3156</v>
      </c>
      <c r="D893" s="580" t="s">
        <v>6357</v>
      </c>
      <c r="E893" s="592">
        <v>20000</v>
      </c>
      <c r="F893" s="549" t="s">
        <v>3497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4064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6736</v>
      </c>
      <c r="C894" s="424" t="s">
        <v>3156</v>
      </c>
      <c r="D894" s="580" t="s">
        <v>237</v>
      </c>
      <c r="E894" s="603" t="s">
        <v>6737</v>
      </c>
      <c r="F894" s="580" t="s">
        <v>3308</v>
      </c>
      <c r="G894" s="590" t="s">
        <v>18</v>
      </c>
      <c r="H894" s="590" t="s">
        <v>19</v>
      </c>
      <c r="I894" s="590" t="s">
        <v>72</v>
      </c>
      <c r="J894" s="590">
        <v>44263</v>
      </c>
      <c r="K894" s="590" t="s">
        <v>4068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6738</v>
      </c>
      <c r="C895" s="549" t="s">
        <v>3156</v>
      </c>
      <c r="D895" s="580" t="s">
        <v>6357</v>
      </c>
      <c r="E895" s="592">
        <v>62000</v>
      </c>
      <c r="F895" s="580" t="s">
        <v>3506</v>
      </c>
      <c r="G895" s="580" t="s">
        <v>3224</v>
      </c>
      <c r="H895" s="580" t="s">
        <v>32</v>
      </c>
      <c r="I895" s="590" t="s">
        <v>3224</v>
      </c>
      <c r="J895" s="590">
        <v>43439</v>
      </c>
      <c r="K895" s="580" t="s">
        <v>4068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3883</v>
      </c>
      <c r="C896" s="549" t="s">
        <v>3860</v>
      </c>
      <c r="D896" s="580" t="s">
        <v>6357</v>
      </c>
      <c r="E896" s="592">
        <v>3000</v>
      </c>
      <c r="F896" s="549" t="s">
        <v>3882</v>
      </c>
      <c r="G896" s="580" t="s">
        <v>18</v>
      </c>
      <c r="H896" s="580" t="s">
        <v>18</v>
      </c>
      <c r="I896" s="590" t="s">
        <v>6261</v>
      </c>
      <c r="J896" s="590">
        <v>44062</v>
      </c>
      <c r="K896" s="580" t="s">
        <v>4053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6739</v>
      </c>
      <c r="C897" s="642" t="s">
        <v>30</v>
      </c>
      <c r="D897" s="643" t="s">
        <v>1307</v>
      </c>
      <c r="E897" s="644">
        <v>118629.88</v>
      </c>
      <c r="F897" s="642" t="s">
        <v>4628</v>
      </c>
      <c r="G897" s="643" t="s">
        <v>18</v>
      </c>
      <c r="H897" s="643" t="s">
        <v>32</v>
      </c>
      <c r="I897" s="643" t="s">
        <v>3936</v>
      </c>
      <c r="J897" s="645">
        <v>44405</v>
      </c>
      <c r="K897" s="643" t="s">
        <v>4068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6501</v>
      </c>
      <c r="C898" s="549" t="s">
        <v>3156</v>
      </c>
      <c r="D898" s="580" t="s">
        <v>6357</v>
      </c>
      <c r="E898" s="592">
        <v>31000</v>
      </c>
      <c r="F898" s="549" t="s">
        <v>1455</v>
      </c>
      <c r="G898" s="580" t="s">
        <v>18</v>
      </c>
      <c r="H898" s="580" t="s">
        <v>19</v>
      </c>
      <c r="I898" s="580" t="s">
        <v>72</v>
      </c>
      <c r="J898" s="590">
        <v>44319</v>
      </c>
      <c r="K898" s="580" t="s">
        <v>4053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6625</v>
      </c>
      <c r="C899" s="549" t="s">
        <v>3156</v>
      </c>
      <c r="D899" s="580" t="s">
        <v>6357</v>
      </c>
      <c r="E899" s="592">
        <v>15000</v>
      </c>
      <c r="F899" s="549" t="s">
        <v>6740</v>
      </c>
      <c r="G899" s="580" t="s">
        <v>18</v>
      </c>
      <c r="H899" s="580" t="s">
        <v>19</v>
      </c>
      <c r="I899" s="580" t="s">
        <v>72</v>
      </c>
      <c r="J899" s="590">
        <v>44323</v>
      </c>
      <c r="K899" s="580" t="s">
        <v>4101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6741</v>
      </c>
      <c r="C900" s="549" t="s">
        <v>3156</v>
      </c>
      <c r="D900" s="580" t="s">
        <v>6357</v>
      </c>
      <c r="E900" s="592">
        <v>75000</v>
      </c>
      <c r="F900" s="549" t="s">
        <v>6742</v>
      </c>
      <c r="G900" s="580" t="s">
        <v>18</v>
      </c>
      <c r="H900" s="580" t="s">
        <v>19</v>
      </c>
      <c r="I900" s="580" t="s">
        <v>3206</v>
      </c>
      <c r="J900" s="590">
        <v>44644</v>
      </c>
      <c r="K900" s="580" t="s">
        <v>4064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6743</v>
      </c>
      <c r="C901" s="549" t="s">
        <v>3156</v>
      </c>
      <c r="D901" s="580" t="s">
        <v>6357</v>
      </c>
      <c r="E901" s="592">
        <v>31000</v>
      </c>
      <c r="F901" s="549" t="s">
        <v>6744</v>
      </c>
      <c r="G901" s="580" t="s">
        <v>18</v>
      </c>
      <c r="H901" s="580" t="s">
        <v>19</v>
      </c>
      <c r="I901" s="580" t="s">
        <v>3206</v>
      </c>
      <c r="J901" s="590">
        <v>44568</v>
      </c>
      <c r="K901" s="580" t="s">
        <v>4061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6745</v>
      </c>
      <c r="C902" s="549" t="s">
        <v>30</v>
      </c>
      <c r="D902" s="615" t="s">
        <v>237</v>
      </c>
      <c r="E902" s="616">
        <v>288923.90000000002</v>
      </c>
      <c r="F902" s="549" t="s">
        <v>6746</v>
      </c>
      <c r="G902" s="615" t="s">
        <v>18</v>
      </c>
      <c r="H902" s="615" t="s">
        <v>42</v>
      </c>
      <c r="I902" s="615" t="s">
        <v>4393</v>
      </c>
      <c r="J902" s="614">
        <v>44398</v>
      </c>
      <c r="K902" s="549" t="s">
        <v>4061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6564</v>
      </c>
      <c r="C903" s="549" t="s">
        <v>3156</v>
      </c>
      <c r="D903" s="580" t="s">
        <v>237</v>
      </c>
      <c r="E903" s="592">
        <v>7399239.3600000003</v>
      </c>
      <c r="F903" s="572" t="s">
        <v>3455</v>
      </c>
      <c r="G903" s="572" t="s">
        <v>3224</v>
      </c>
      <c r="H903" s="572" t="s">
        <v>32</v>
      </c>
      <c r="I903" s="572" t="s">
        <v>3224</v>
      </c>
      <c r="J903" s="613">
        <v>44021</v>
      </c>
      <c r="K903" s="573" t="s">
        <v>4053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6747</v>
      </c>
      <c r="C904" s="549" t="s">
        <v>3156</v>
      </c>
      <c r="D904" s="580" t="s">
        <v>237</v>
      </c>
      <c r="E904" s="592">
        <v>4668228.6100000003</v>
      </c>
      <c r="F904" s="572" t="s">
        <v>3455</v>
      </c>
      <c r="G904" s="572" t="s">
        <v>3224</v>
      </c>
      <c r="H904" s="572" t="s">
        <v>32</v>
      </c>
      <c r="I904" s="572" t="s">
        <v>3224</v>
      </c>
      <c r="J904" s="613">
        <v>44029</v>
      </c>
      <c r="K904" s="573" t="s">
        <v>4068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6571</v>
      </c>
      <c r="C905" s="549" t="s">
        <v>30</v>
      </c>
      <c r="D905" s="580" t="s">
        <v>237</v>
      </c>
      <c r="E905" s="592">
        <v>160249.53</v>
      </c>
      <c r="F905" s="549" t="s">
        <v>4190</v>
      </c>
      <c r="G905" s="580" t="s">
        <v>159</v>
      </c>
      <c r="H905" s="580" t="s">
        <v>32</v>
      </c>
      <c r="I905" s="580" t="s">
        <v>3887</v>
      </c>
      <c r="J905" s="590">
        <v>44362</v>
      </c>
      <c r="K905" s="580" t="s">
        <v>4064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6748</v>
      </c>
      <c r="C906" s="549" t="s">
        <v>30</v>
      </c>
      <c r="D906" s="580" t="s">
        <v>237</v>
      </c>
      <c r="E906" s="592">
        <v>128785.37</v>
      </c>
      <c r="F906" s="549" t="s">
        <v>6749</v>
      </c>
      <c r="G906" s="580" t="s">
        <v>18</v>
      </c>
      <c r="H906" s="580" t="s">
        <v>42</v>
      </c>
      <c r="I906" s="580" t="s">
        <v>48</v>
      </c>
      <c r="J906" s="590">
        <v>44355</v>
      </c>
      <c r="K906" s="573" t="s">
        <v>4061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6750</v>
      </c>
      <c r="C907" s="549" t="s">
        <v>30</v>
      </c>
      <c r="D907" s="580" t="s">
        <v>237</v>
      </c>
      <c r="E907" s="592">
        <v>158853.29</v>
      </c>
      <c r="F907" s="549" t="s">
        <v>5585</v>
      </c>
      <c r="G907" s="572" t="s">
        <v>18</v>
      </c>
      <c r="H907" s="572" t="s">
        <v>42</v>
      </c>
      <c r="I907" s="572" t="s">
        <v>48</v>
      </c>
      <c r="J907" s="613">
        <v>44229</v>
      </c>
      <c r="K907" s="573" t="s">
        <v>4047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6721</v>
      </c>
      <c r="C908" s="549" t="s">
        <v>30</v>
      </c>
      <c r="D908" s="580" t="s">
        <v>6357</v>
      </c>
      <c r="E908" s="592">
        <v>11329.01</v>
      </c>
      <c r="F908" s="549" t="s">
        <v>2249</v>
      </c>
      <c r="G908" s="572" t="s">
        <v>18</v>
      </c>
      <c r="H908" s="572" t="s">
        <v>42</v>
      </c>
      <c r="I908" s="572" t="s">
        <v>90</v>
      </c>
      <c r="J908" s="613">
        <v>44614</v>
      </c>
      <c r="K908" s="573" t="s">
        <v>4053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3156</v>
      </c>
      <c r="D909" s="580" t="s">
        <v>6357</v>
      </c>
      <c r="E909" s="592">
        <v>100000</v>
      </c>
      <c r="F909" s="549" t="s">
        <v>3278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4053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6424</v>
      </c>
      <c r="C910" s="549" t="s">
        <v>3156</v>
      </c>
      <c r="D910" s="580" t="s">
        <v>6357</v>
      </c>
      <c r="E910" s="592">
        <v>40000</v>
      </c>
      <c r="F910" s="549" t="s">
        <v>6708</v>
      </c>
      <c r="G910" s="572" t="s">
        <v>18</v>
      </c>
      <c r="H910" s="572" t="s">
        <v>19</v>
      </c>
      <c r="I910" s="572" t="s">
        <v>72</v>
      </c>
      <c r="J910" s="613">
        <v>44321</v>
      </c>
      <c r="K910" s="573" t="s">
        <v>4053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6684</v>
      </c>
      <c r="C911" s="549" t="s">
        <v>3156</v>
      </c>
      <c r="D911" s="580" t="s">
        <v>6357</v>
      </c>
      <c r="E911" s="592">
        <v>25000</v>
      </c>
      <c r="F911" s="549" t="s">
        <v>6710</v>
      </c>
      <c r="G911" s="572" t="s">
        <v>18</v>
      </c>
      <c r="H911" s="572" t="s">
        <v>19</v>
      </c>
      <c r="I911" s="572" t="s">
        <v>72</v>
      </c>
      <c r="J911" s="613">
        <v>44263</v>
      </c>
      <c r="K911" s="573" t="s">
        <v>4064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6698</v>
      </c>
      <c r="C912" s="549" t="s">
        <v>3156</v>
      </c>
      <c r="D912" s="580" t="s">
        <v>6357</v>
      </c>
      <c r="E912" s="592">
        <v>14000</v>
      </c>
      <c r="F912" s="549" t="s">
        <v>3459</v>
      </c>
      <c r="G912" s="572" t="s">
        <v>3158</v>
      </c>
      <c r="H912" s="572" t="s">
        <v>32</v>
      </c>
      <c r="I912" s="572" t="s">
        <v>3159</v>
      </c>
      <c r="J912" s="613">
        <v>43605</v>
      </c>
      <c r="K912" s="573" t="s">
        <v>4068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6751</v>
      </c>
      <c r="C913" s="549" t="s">
        <v>30</v>
      </c>
      <c r="D913" s="580" t="s">
        <v>237</v>
      </c>
      <c r="E913" s="592">
        <v>398221.67</v>
      </c>
      <c r="F913" s="549" t="s">
        <v>4643</v>
      </c>
      <c r="G913" s="572" t="s">
        <v>18</v>
      </c>
      <c r="H913" s="572" t="s">
        <v>42</v>
      </c>
      <c r="I913" s="572" t="s">
        <v>4393</v>
      </c>
      <c r="J913" s="613">
        <v>44454</v>
      </c>
      <c r="K913" s="573" t="s">
        <v>4061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30</v>
      </c>
      <c r="D914" s="580" t="s">
        <v>1307</v>
      </c>
      <c r="E914" s="592">
        <v>83984.540000000008</v>
      </c>
      <c r="F914" s="549" t="s">
        <v>5362</v>
      </c>
      <c r="G914" s="572" t="s">
        <v>159</v>
      </c>
      <c r="H914" s="572" t="s">
        <v>32</v>
      </c>
      <c r="I914" s="572" t="s">
        <v>4387</v>
      </c>
      <c r="J914" s="613">
        <v>44320</v>
      </c>
      <c r="K914" s="573" t="s">
        <v>4047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6752</v>
      </c>
      <c r="C915" s="549" t="s">
        <v>30</v>
      </c>
      <c r="D915" s="580" t="s">
        <v>6357</v>
      </c>
      <c r="E915" s="592">
        <v>60000</v>
      </c>
      <c r="F915" s="549" t="s">
        <v>6753</v>
      </c>
      <c r="G915" s="572" t="s">
        <v>18</v>
      </c>
      <c r="H915" s="572" t="s">
        <v>32</v>
      </c>
      <c r="I915" s="572" t="s">
        <v>3306</v>
      </c>
      <c r="J915" s="613">
        <v>44294</v>
      </c>
      <c r="K915" s="573" t="s">
        <v>4752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30</v>
      </c>
      <c r="D916" s="580" t="s">
        <v>237</v>
      </c>
      <c r="E916" s="592">
        <v>46583.9</v>
      </c>
      <c r="F916" s="549" t="s">
        <v>4529</v>
      </c>
      <c r="G916" s="572" t="s">
        <v>18</v>
      </c>
      <c r="H916" s="572" t="s">
        <v>42</v>
      </c>
      <c r="I916" s="572" t="s">
        <v>48</v>
      </c>
      <c r="J916" s="613">
        <v>44421</v>
      </c>
      <c r="K916" s="573" t="s">
        <v>4047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30</v>
      </c>
      <c r="D917" s="580" t="s">
        <v>237</v>
      </c>
      <c r="E917" s="592">
        <v>1122976.82</v>
      </c>
      <c r="F917" s="549" t="s">
        <v>5544</v>
      </c>
      <c r="G917" s="572" t="s">
        <v>18</v>
      </c>
      <c r="H917" s="572" t="s">
        <v>42</v>
      </c>
      <c r="I917" s="572" t="s">
        <v>4393</v>
      </c>
      <c r="J917" s="613">
        <v>44454</v>
      </c>
      <c r="K917" s="573" t="s">
        <v>4061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6754</v>
      </c>
      <c r="C918" s="549" t="s">
        <v>30</v>
      </c>
      <c r="D918" s="580" t="s">
        <v>6357</v>
      </c>
      <c r="E918" s="592">
        <v>50000.87</v>
      </c>
      <c r="F918" s="549" t="s">
        <v>2070</v>
      </c>
      <c r="G918" s="572" t="s">
        <v>18</v>
      </c>
      <c r="H918" s="572" t="s">
        <v>42</v>
      </c>
      <c r="I918" s="572" t="s">
        <v>48</v>
      </c>
      <c r="J918" s="613">
        <v>44379</v>
      </c>
      <c r="K918" s="573" t="s">
        <v>4047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30</v>
      </c>
      <c r="D919" s="580" t="s">
        <v>6357</v>
      </c>
      <c r="E919" s="592">
        <v>10000</v>
      </c>
      <c r="F919" s="549" t="s">
        <v>4631</v>
      </c>
      <c r="G919" s="572" t="s">
        <v>159</v>
      </c>
      <c r="H919" s="572" t="s">
        <v>32</v>
      </c>
      <c r="I919" s="572" t="s">
        <v>4121</v>
      </c>
      <c r="J919" s="613">
        <v>44263</v>
      </c>
      <c r="K919" s="573" t="s">
        <v>4053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6536</v>
      </c>
      <c r="C920" s="549" t="s">
        <v>3156</v>
      </c>
      <c r="D920" s="580" t="s">
        <v>6357</v>
      </c>
      <c r="E920" s="592">
        <v>10000</v>
      </c>
      <c r="F920" s="572" t="s">
        <v>1028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4047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6625</v>
      </c>
      <c r="C921" s="549" t="s">
        <v>3156</v>
      </c>
      <c r="D921" s="580" t="s">
        <v>6357</v>
      </c>
      <c r="E921" s="592">
        <v>100000</v>
      </c>
      <c r="F921" s="572" t="s">
        <v>3568</v>
      </c>
      <c r="G921" s="572" t="s">
        <v>18</v>
      </c>
      <c r="H921" s="572" t="s">
        <v>19</v>
      </c>
      <c r="I921" s="572" t="s">
        <v>72</v>
      </c>
      <c r="J921" s="613">
        <v>44323</v>
      </c>
      <c r="K921" s="573" t="s">
        <v>4101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30</v>
      </c>
      <c r="D922" s="580" t="s">
        <v>6357</v>
      </c>
      <c r="E922" s="592">
        <v>70000</v>
      </c>
      <c r="F922" s="549" t="s">
        <v>6755</v>
      </c>
      <c r="G922" s="572" t="s">
        <v>18</v>
      </c>
      <c r="H922" s="572" t="s">
        <v>42</v>
      </c>
      <c r="I922" s="572" t="s">
        <v>48</v>
      </c>
      <c r="J922" s="613">
        <v>44251</v>
      </c>
      <c r="K922" s="573" t="s">
        <v>4068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3156</v>
      </c>
      <c r="D923" s="580" t="s">
        <v>6357</v>
      </c>
      <c r="E923" s="592">
        <v>35000</v>
      </c>
      <c r="F923" s="549" t="s">
        <v>3422</v>
      </c>
      <c r="G923" s="572" t="s">
        <v>3158</v>
      </c>
      <c r="H923" s="572" t="s">
        <v>32</v>
      </c>
      <c r="I923" s="572" t="s">
        <v>3159</v>
      </c>
      <c r="J923" s="613">
        <v>43703</v>
      </c>
      <c r="K923" s="573" t="s">
        <v>4447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30</v>
      </c>
      <c r="D924" s="580" t="s">
        <v>6357</v>
      </c>
      <c r="E924" s="592">
        <v>7000</v>
      </c>
      <c r="F924" s="572" t="s">
        <v>275</v>
      </c>
      <c r="G924" s="572" t="s">
        <v>18</v>
      </c>
      <c r="H924" s="572" t="s">
        <v>32</v>
      </c>
      <c r="I924" s="572" t="s">
        <v>6345</v>
      </c>
      <c r="J924" s="613">
        <v>44335</v>
      </c>
      <c r="K924" s="573" t="s">
        <v>4101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30</v>
      </c>
      <c r="D925" s="580" t="s">
        <v>6357</v>
      </c>
      <c r="E925" s="592">
        <v>50000</v>
      </c>
      <c r="F925" s="572" t="s">
        <v>5508</v>
      </c>
      <c r="G925" s="572" t="s">
        <v>18</v>
      </c>
      <c r="H925" s="580" t="s">
        <v>42</v>
      </c>
      <c r="I925" s="580" t="s">
        <v>52</v>
      </c>
      <c r="J925" s="590">
        <v>44469</v>
      </c>
      <c r="K925" s="573" t="s">
        <v>4064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3156</v>
      </c>
      <c r="D926" s="580" t="s">
        <v>6357</v>
      </c>
      <c r="E926" s="592">
        <v>520000</v>
      </c>
      <c r="F926" s="572" t="s">
        <v>465</v>
      </c>
      <c r="G926" s="572" t="s">
        <v>18</v>
      </c>
      <c r="H926" s="580" t="s">
        <v>19</v>
      </c>
      <c r="I926" s="580" t="s">
        <v>72</v>
      </c>
      <c r="J926" s="590">
        <v>44267</v>
      </c>
      <c r="K926" s="573" t="s">
        <v>4053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6535</v>
      </c>
      <c r="C927" s="549" t="s">
        <v>3156</v>
      </c>
      <c r="D927" s="580" t="s">
        <v>6357</v>
      </c>
      <c r="E927" s="592">
        <v>30995.22</v>
      </c>
      <c r="F927" s="572" t="s">
        <v>821</v>
      </c>
      <c r="G927" s="572" t="s">
        <v>18</v>
      </c>
      <c r="H927" s="572" t="s">
        <v>19</v>
      </c>
      <c r="I927" s="572" t="s">
        <v>72</v>
      </c>
      <c r="J927" s="613">
        <v>44280</v>
      </c>
      <c r="K927" s="573" t="s">
        <v>4053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3156</v>
      </c>
      <c r="D928" s="580" t="s">
        <v>6357</v>
      </c>
      <c r="E928" s="592">
        <v>89300</v>
      </c>
      <c r="F928" s="572" t="s">
        <v>3791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4068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6679</v>
      </c>
      <c r="C929" s="549" t="s">
        <v>30</v>
      </c>
      <c r="D929" s="580" t="s">
        <v>6357</v>
      </c>
      <c r="E929" s="592">
        <v>30000</v>
      </c>
      <c r="F929" s="580" t="s">
        <v>1917</v>
      </c>
      <c r="G929" s="606" t="s">
        <v>18</v>
      </c>
      <c r="H929" s="580" t="s">
        <v>32</v>
      </c>
      <c r="I929" s="590" t="s">
        <v>5295</v>
      </c>
      <c r="J929" s="590">
        <v>44594</v>
      </c>
      <c r="K929" s="580" t="s">
        <v>4061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30</v>
      </c>
      <c r="D930" s="580" t="s">
        <v>6357</v>
      </c>
      <c r="E930" s="592">
        <v>296037.19</v>
      </c>
      <c r="F930" s="572" t="s">
        <v>5230</v>
      </c>
      <c r="G930" s="572" t="s">
        <v>159</v>
      </c>
      <c r="H930" s="580" t="s">
        <v>32</v>
      </c>
      <c r="I930" s="580" t="s">
        <v>4232</v>
      </c>
      <c r="J930" s="590">
        <v>44085</v>
      </c>
      <c r="K930" s="573" t="s">
        <v>4047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30</v>
      </c>
      <c r="D931" s="580" t="s">
        <v>6357</v>
      </c>
      <c r="E931" s="592">
        <v>187153.1</v>
      </c>
      <c r="F931" s="572" t="s">
        <v>5235</v>
      </c>
      <c r="G931" s="572" t="s">
        <v>159</v>
      </c>
      <c r="H931" s="580" t="s">
        <v>32</v>
      </c>
      <c r="I931" s="580" t="s">
        <v>3887</v>
      </c>
      <c r="J931" s="580">
        <v>0</v>
      </c>
      <c r="K931" s="573" t="s">
        <v>4101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30</v>
      </c>
      <c r="D932" s="580" t="s">
        <v>6357</v>
      </c>
      <c r="E932" s="592">
        <v>15000</v>
      </c>
      <c r="F932" s="572" t="s">
        <v>4059</v>
      </c>
      <c r="G932" s="572" t="s">
        <v>18</v>
      </c>
      <c r="H932" s="572" t="s">
        <v>32</v>
      </c>
      <c r="I932" s="572" t="s">
        <v>4060</v>
      </c>
      <c r="J932" s="613">
        <v>44326</v>
      </c>
      <c r="K932" s="573" t="s">
        <v>4053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6490</v>
      </c>
      <c r="C933" s="424" t="s">
        <v>3156</v>
      </c>
      <c r="D933" s="580" t="s">
        <v>6357</v>
      </c>
      <c r="E933" s="603">
        <v>10000</v>
      </c>
      <c r="F933" s="580" t="s">
        <v>3469</v>
      </c>
      <c r="G933" s="590" t="s">
        <v>18</v>
      </c>
      <c r="H933" s="590" t="s">
        <v>19</v>
      </c>
      <c r="I933" s="590" t="s">
        <v>3206</v>
      </c>
      <c r="J933" s="590">
        <v>44266</v>
      </c>
      <c r="K933" s="590" t="s">
        <v>4064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30</v>
      </c>
      <c r="D934" s="580" t="s">
        <v>6357</v>
      </c>
      <c r="E934" s="592">
        <v>59000</v>
      </c>
      <c r="F934" s="572" t="s">
        <v>6756</v>
      </c>
      <c r="G934" s="615" t="s">
        <v>18</v>
      </c>
      <c r="H934" s="615" t="s">
        <v>32</v>
      </c>
      <c r="I934" s="615" t="s">
        <v>4401</v>
      </c>
      <c r="J934" s="613">
        <v>44089</v>
      </c>
      <c r="K934" s="573" t="s">
        <v>4061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30</v>
      </c>
      <c r="D935" s="580" t="s">
        <v>237</v>
      </c>
      <c r="E935" s="592">
        <v>28617.08</v>
      </c>
      <c r="F935" s="572" t="s">
        <v>5102</v>
      </c>
      <c r="G935" s="572" t="s">
        <v>159</v>
      </c>
      <c r="H935" s="572" t="s">
        <v>32</v>
      </c>
      <c r="I935" s="572" t="s">
        <v>4106</v>
      </c>
      <c r="J935" s="613">
        <v>44551</v>
      </c>
      <c r="K935" s="573" t="s">
        <v>4068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30</v>
      </c>
      <c r="D936" s="580" t="s">
        <v>237</v>
      </c>
      <c r="E936" s="592">
        <v>131457.67000000001</v>
      </c>
      <c r="F936" s="572" t="s">
        <v>5102</v>
      </c>
      <c r="G936" s="572" t="s">
        <v>159</v>
      </c>
      <c r="H936" s="572" t="s">
        <v>32</v>
      </c>
      <c r="I936" s="572" t="s">
        <v>4106</v>
      </c>
      <c r="J936" s="613">
        <v>44579</v>
      </c>
      <c r="K936" s="573" t="s">
        <v>4061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3156</v>
      </c>
      <c r="D937" s="580" t="s">
        <v>6357</v>
      </c>
      <c r="E937" s="592">
        <v>1000</v>
      </c>
      <c r="F937" s="572" t="s">
        <v>3791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4068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6684</v>
      </c>
      <c r="C938" s="549" t="s">
        <v>3156</v>
      </c>
      <c r="D938" s="580" t="s">
        <v>6357</v>
      </c>
      <c r="E938" s="592">
        <v>20000</v>
      </c>
      <c r="F938" s="549" t="s">
        <v>6710</v>
      </c>
      <c r="G938" s="572" t="s">
        <v>18</v>
      </c>
      <c r="H938" s="572" t="s">
        <v>19</v>
      </c>
      <c r="I938" s="572" t="s">
        <v>72</v>
      </c>
      <c r="J938" s="613">
        <v>44263</v>
      </c>
      <c r="K938" s="573" t="s">
        <v>4064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3156</v>
      </c>
      <c r="D939" s="580" t="s">
        <v>6357</v>
      </c>
      <c r="E939" s="592">
        <v>54000</v>
      </c>
      <c r="F939" s="572" t="s">
        <v>6757</v>
      </c>
      <c r="G939" s="572" t="s">
        <v>18</v>
      </c>
      <c r="H939" s="572" t="s">
        <v>19</v>
      </c>
      <c r="I939" s="572" t="s">
        <v>72</v>
      </c>
      <c r="J939" s="613">
        <v>44328</v>
      </c>
      <c r="K939" s="573" t="s">
        <v>4053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6588</v>
      </c>
      <c r="C940" s="549" t="s">
        <v>3156</v>
      </c>
      <c r="D940" s="615" t="s">
        <v>237</v>
      </c>
      <c r="E940" s="616">
        <v>120119.71</v>
      </c>
      <c r="F940" s="615" t="s">
        <v>3625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4053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3156</v>
      </c>
      <c r="D941" s="580" t="s">
        <v>6357</v>
      </c>
      <c r="E941" s="592">
        <v>12200</v>
      </c>
      <c r="F941" s="572" t="s">
        <v>3791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4068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30</v>
      </c>
      <c r="D942" s="580" t="s">
        <v>237</v>
      </c>
      <c r="E942" s="592">
        <v>97983.24</v>
      </c>
      <c r="F942" s="572" t="s">
        <v>6758</v>
      </c>
      <c r="G942" s="572" t="s">
        <v>18</v>
      </c>
      <c r="H942" s="572" t="s">
        <v>42</v>
      </c>
      <c r="I942" s="572" t="s">
        <v>48</v>
      </c>
      <c r="J942" s="613">
        <v>44344</v>
      </c>
      <c r="K942" s="549" t="s">
        <v>4047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30</v>
      </c>
      <c r="D943" s="580" t="s">
        <v>6357</v>
      </c>
      <c r="E943" s="592">
        <v>20000</v>
      </c>
      <c r="F943" s="572" t="s">
        <v>4555</v>
      </c>
      <c r="G943" s="572" t="s">
        <v>18</v>
      </c>
      <c r="H943" s="572" t="s">
        <v>42</v>
      </c>
      <c r="I943" s="572" t="s">
        <v>4393</v>
      </c>
      <c r="J943" s="613">
        <v>44503</v>
      </c>
      <c r="K943" s="549" t="s">
        <v>4101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6759</v>
      </c>
      <c r="C944" s="642" t="s">
        <v>30</v>
      </c>
      <c r="D944" s="643" t="s">
        <v>6357</v>
      </c>
      <c r="E944" s="644">
        <v>150000</v>
      </c>
      <c r="F944" s="633" t="s">
        <v>4334</v>
      </c>
      <c r="G944" s="633" t="s">
        <v>18</v>
      </c>
      <c r="H944" s="633" t="s">
        <v>42</v>
      </c>
      <c r="I944" s="633" t="s">
        <v>6343</v>
      </c>
      <c r="J944" s="648">
        <v>44130</v>
      </c>
      <c r="K944" s="642" t="s">
        <v>4053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30</v>
      </c>
      <c r="D945" s="643" t="s">
        <v>6357</v>
      </c>
      <c r="E945" s="644">
        <v>5000</v>
      </c>
      <c r="F945" s="633" t="s">
        <v>4309</v>
      </c>
      <c r="G945" s="633" t="s">
        <v>18</v>
      </c>
      <c r="H945" s="633" t="s">
        <v>42</v>
      </c>
      <c r="I945" s="633" t="s">
        <v>48</v>
      </c>
      <c r="J945" s="648">
        <v>44497</v>
      </c>
      <c r="K945" s="642" t="s">
        <v>4064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3156</v>
      </c>
      <c r="D946" s="643" t="s">
        <v>6357</v>
      </c>
      <c r="E946" s="644">
        <v>53252</v>
      </c>
      <c r="F946" s="633" t="s">
        <v>6760</v>
      </c>
      <c r="G946" s="643" t="s">
        <v>3158</v>
      </c>
      <c r="H946" s="643" t="s">
        <v>32</v>
      </c>
      <c r="I946" s="643" t="s">
        <v>3159</v>
      </c>
      <c r="J946" s="649">
        <v>43811</v>
      </c>
      <c r="K946" s="650" t="s">
        <v>4064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3156</v>
      </c>
      <c r="D947" s="643" t="s">
        <v>6357</v>
      </c>
      <c r="E947" s="644">
        <v>15000</v>
      </c>
      <c r="F947" s="633" t="s">
        <v>6761</v>
      </c>
      <c r="G947" s="633" t="s">
        <v>18</v>
      </c>
      <c r="H947" s="643" t="s">
        <v>19</v>
      </c>
      <c r="I947" s="643" t="s">
        <v>3206</v>
      </c>
      <c r="J947" s="645">
        <v>44299</v>
      </c>
      <c r="K947" s="650" t="s">
        <v>4053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30</v>
      </c>
      <c r="D948" s="643" t="s">
        <v>237</v>
      </c>
      <c r="E948" s="644">
        <v>93639.74</v>
      </c>
      <c r="F948" s="633" t="s">
        <v>5123</v>
      </c>
      <c r="G948" s="633" t="s">
        <v>159</v>
      </c>
      <c r="H948" s="643" t="s">
        <v>32</v>
      </c>
      <c r="I948" s="643" t="s">
        <v>4232</v>
      </c>
      <c r="J948" s="645">
        <v>44204</v>
      </c>
      <c r="K948" s="650" t="s">
        <v>4047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6530</v>
      </c>
      <c r="C949" s="642" t="s">
        <v>30</v>
      </c>
      <c r="D949" s="652" t="s">
        <v>6357</v>
      </c>
      <c r="E949" s="653">
        <v>4000</v>
      </c>
      <c r="F949" s="652" t="s">
        <v>773</v>
      </c>
      <c r="G949" s="652" t="s">
        <v>18</v>
      </c>
      <c r="H949" s="652" t="s">
        <v>42</v>
      </c>
      <c r="I949" s="652" t="s">
        <v>48</v>
      </c>
      <c r="J949" s="654">
        <v>44407</v>
      </c>
      <c r="K949" s="642" t="s">
        <v>4269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3860</v>
      </c>
      <c r="D950" s="643" t="s">
        <v>6357</v>
      </c>
      <c r="E950" s="644">
        <v>3000</v>
      </c>
      <c r="F950" s="633" t="s">
        <v>3882</v>
      </c>
      <c r="G950" s="633" t="s">
        <v>18</v>
      </c>
      <c r="H950" s="643" t="s">
        <v>32</v>
      </c>
      <c r="I950" s="643" t="s">
        <v>6261</v>
      </c>
      <c r="J950" s="645">
        <v>44062</v>
      </c>
      <c r="K950" s="650" t="s">
        <v>4053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30</v>
      </c>
      <c r="D951" s="652" t="s">
        <v>1307</v>
      </c>
      <c r="E951" s="653">
        <v>73682.14</v>
      </c>
      <c r="F951" s="652" t="s">
        <v>4446</v>
      </c>
      <c r="G951" s="652" t="s">
        <v>3158</v>
      </c>
      <c r="H951" s="652" t="s">
        <v>32</v>
      </c>
      <c r="I951" s="652" t="s">
        <v>3158</v>
      </c>
      <c r="J951" s="654">
        <v>43742</v>
      </c>
      <c r="K951" s="642" t="s">
        <v>4447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6762</v>
      </c>
      <c r="C952" s="642" t="s">
        <v>30</v>
      </c>
      <c r="D952" s="652" t="s">
        <v>237</v>
      </c>
      <c r="E952" s="653" t="s">
        <v>6763</v>
      </c>
      <c r="F952" s="652" t="s">
        <v>6764</v>
      </c>
      <c r="G952" s="652" t="s">
        <v>18</v>
      </c>
      <c r="H952" s="652" t="s">
        <v>42</v>
      </c>
      <c r="I952" s="652" t="s">
        <v>48</v>
      </c>
      <c r="J952" s="654">
        <v>44405</v>
      </c>
      <c r="K952" s="642" t="s">
        <v>4068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6558</v>
      </c>
      <c r="C953" s="642" t="s">
        <v>30</v>
      </c>
      <c r="D953" s="652" t="s">
        <v>6357</v>
      </c>
      <c r="E953" s="653">
        <v>127458.23</v>
      </c>
      <c r="F953" s="652" t="s">
        <v>4059</v>
      </c>
      <c r="G953" s="652" t="s">
        <v>18</v>
      </c>
      <c r="H953" s="652" t="s">
        <v>32</v>
      </c>
      <c r="I953" s="652" t="s">
        <v>4060</v>
      </c>
      <c r="J953" s="654">
        <v>44326</v>
      </c>
      <c r="K953" s="642" t="s">
        <v>4061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6765</v>
      </c>
      <c r="C954" s="642" t="s">
        <v>30</v>
      </c>
      <c r="D954" s="652" t="s">
        <v>1307</v>
      </c>
      <c r="E954" s="653">
        <v>185758.05</v>
      </c>
      <c r="F954" s="652" t="s">
        <v>4888</v>
      </c>
      <c r="G954" s="652" t="s">
        <v>159</v>
      </c>
      <c r="H954" s="652" t="s">
        <v>32</v>
      </c>
      <c r="I954" s="652" t="s">
        <v>4363</v>
      </c>
      <c r="J954" s="654">
        <v>44218</v>
      </c>
      <c r="K954" s="642" t="s">
        <v>4068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6766</v>
      </c>
      <c r="C955" s="642" t="s">
        <v>30</v>
      </c>
      <c r="D955" s="652" t="s">
        <v>6357</v>
      </c>
      <c r="E955" s="653">
        <v>470001.08</v>
      </c>
      <c r="F955" s="652" t="s">
        <v>4316</v>
      </c>
      <c r="G955" s="652" t="s">
        <v>159</v>
      </c>
      <c r="H955" s="652" t="s">
        <v>32</v>
      </c>
      <c r="I955" s="652" t="s">
        <v>4317</v>
      </c>
      <c r="J955" s="654">
        <v>44103</v>
      </c>
      <c r="K955" s="642" t="s">
        <v>4064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6704</v>
      </c>
      <c r="C956" s="642" t="s">
        <v>30</v>
      </c>
      <c r="D956" s="652" t="s">
        <v>6357</v>
      </c>
      <c r="E956" s="653">
        <v>30000</v>
      </c>
      <c r="F956" s="652" t="s">
        <v>6705</v>
      </c>
      <c r="G956" s="652" t="s">
        <v>18</v>
      </c>
      <c r="H956" s="652" t="s">
        <v>42</v>
      </c>
      <c r="I956" s="652" t="s">
        <v>90</v>
      </c>
      <c r="J956" s="654">
        <v>44645</v>
      </c>
      <c r="K956" s="642" t="s">
        <v>4053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6635</v>
      </c>
      <c r="C957" s="642" t="s">
        <v>30</v>
      </c>
      <c r="D957" s="652" t="s">
        <v>6357</v>
      </c>
      <c r="E957" s="653">
        <v>20000</v>
      </c>
      <c r="F957" s="652" t="s">
        <v>4467</v>
      </c>
      <c r="G957" s="652" t="s">
        <v>18</v>
      </c>
      <c r="H957" s="652" t="s">
        <v>32</v>
      </c>
      <c r="I957" s="652" t="s">
        <v>3306</v>
      </c>
      <c r="J957" s="654">
        <v>44399</v>
      </c>
      <c r="K957" s="642" t="s">
        <v>4053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6679</v>
      </c>
      <c r="C958" s="642" t="s">
        <v>30</v>
      </c>
      <c r="D958" s="652" t="s">
        <v>6357</v>
      </c>
      <c r="E958" s="653">
        <v>20000</v>
      </c>
      <c r="F958" s="652" t="s">
        <v>1917</v>
      </c>
      <c r="G958" s="652" t="s">
        <v>18</v>
      </c>
      <c r="H958" s="652" t="s">
        <v>32</v>
      </c>
      <c r="I958" s="652" t="s">
        <v>5295</v>
      </c>
      <c r="J958" s="654">
        <v>44594</v>
      </c>
      <c r="K958" s="642" t="s">
        <v>4061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6767</v>
      </c>
      <c r="C959" s="642" t="s">
        <v>30</v>
      </c>
      <c r="D959" s="652" t="s">
        <v>237</v>
      </c>
      <c r="E959" s="653">
        <v>9396.31</v>
      </c>
      <c r="F959" s="652" t="s">
        <v>4476</v>
      </c>
      <c r="G959" s="652" t="s">
        <v>18</v>
      </c>
      <c r="H959" s="652" t="s">
        <v>32</v>
      </c>
      <c r="I959" s="652" t="s">
        <v>4477</v>
      </c>
      <c r="J959" s="654">
        <v>44323</v>
      </c>
      <c r="K959" s="642" t="s">
        <v>4061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6768</v>
      </c>
      <c r="C960" s="642" t="s">
        <v>30</v>
      </c>
      <c r="D960" s="652" t="s">
        <v>6357</v>
      </c>
      <c r="E960" s="653">
        <v>44000</v>
      </c>
      <c r="F960" s="652" t="s">
        <v>1586</v>
      </c>
      <c r="G960" s="652" t="s">
        <v>159</v>
      </c>
      <c r="H960" s="652" t="s">
        <v>32</v>
      </c>
      <c r="I960" s="652">
        <v>4551730</v>
      </c>
      <c r="J960" s="654">
        <v>44138</v>
      </c>
      <c r="K960" s="642" t="s">
        <v>4064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30</v>
      </c>
      <c r="D961" s="652" t="s">
        <v>6357</v>
      </c>
      <c r="E961" s="653">
        <v>250000</v>
      </c>
      <c r="F961" s="652" t="s">
        <v>4334</v>
      </c>
      <c r="G961" s="652" t="s">
        <v>18</v>
      </c>
      <c r="H961" s="652" t="s">
        <v>42</v>
      </c>
      <c r="I961" s="652" t="s">
        <v>6343</v>
      </c>
      <c r="J961" s="654">
        <v>44130</v>
      </c>
      <c r="K961" s="642" t="s">
        <v>4053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6766</v>
      </c>
      <c r="C962" s="642" t="s">
        <v>30</v>
      </c>
      <c r="D962" s="652" t="s">
        <v>6357</v>
      </c>
      <c r="E962" s="653">
        <v>823824</v>
      </c>
      <c r="F962" s="652" t="s">
        <v>4316</v>
      </c>
      <c r="G962" s="652" t="s">
        <v>159</v>
      </c>
      <c r="H962" s="652" t="s">
        <v>32</v>
      </c>
      <c r="I962" s="652" t="s">
        <v>4317</v>
      </c>
      <c r="J962" s="654">
        <v>44103</v>
      </c>
      <c r="K962" s="642" t="s">
        <v>4064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6412</v>
      </c>
      <c r="C963" s="642" t="s">
        <v>3156</v>
      </c>
      <c r="D963" s="652" t="s">
        <v>237</v>
      </c>
      <c r="E963" s="653">
        <v>64448.81</v>
      </c>
      <c r="F963" s="652" t="s">
        <v>3270</v>
      </c>
      <c r="G963" s="652" t="s">
        <v>3158</v>
      </c>
      <c r="H963" s="652" t="s">
        <v>32</v>
      </c>
      <c r="I963" s="652" t="s">
        <v>3159</v>
      </c>
      <c r="J963" s="654">
        <v>43707</v>
      </c>
      <c r="K963" s="642" t="s">
        <v>4068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6769</v>
      </c>
      <c r="C964" s="642" t="s">
        <v>30</v>
      </c>
      <c r="D964" s="652" t="s">
        <v>6357</v>
      </c>
      <c r="E964" s="653">
        <v>10000</v>
      </c>
      <c r="F964" s="652" t="s">
        <v>6770</v>
      </c>
      <c r="G964" s="652" t="s">
        <v>18</v>
      </c>
      <c r="H964" s="652" t="s">
        <v>42</v>
      </c>
      <c r="I964" s="652" t="s">
        <v>90</v>
      </c>
      <c r="J964" s="654">
        <v>44715</v>
      </c>
      <c r="K964" s="642" t="s">
        <v>4064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6771</v>
      </c>
      <c r="C965" s="642" t="s">
        <v>30</v>
      </c>
      <c r="D965" s="652" t="s">
        <v>6357</v>
      </c>
      <c r="E965" s="653">
        <v>323000</v>
      </c>
      <c r="F965" s="652" t="s">
        <v>4651</v>
      </c>
      <c r="G965" s="652" t="s">
        <v>18</v>
      </c>
      <c r="H965" s="652" t="s">
        <v>42</v>
      </c>
      <c r="I965" s="652" t="s">
        <v>90</v>
      </c>
      <c r="J965" s="654">
        <v>44694</v>
      </c>
      <c r="K965" s="642" t="s">
        <v>4061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6504</v>
      </c>
      <c r="C966" s="642" t="s">
        <v>30</v>
      </c>
      <c r="D966" s="652" t="s">
        <v>1307</v>
      </c>
      <c r="E966" s="653">
        <v>3147.95</v>
      </c>
      <c r="F966" s="652" t="s">
        <v>1312</v>
      </c>
      <c r="G966" s="652" t="s">
        <v>159</v>
      </c>
      <c r="H966" s="652" t="s">
        <v>32</v>
      </c>
      <c r="I966" s="652" t="s">
        <v>4363</v>
      </c>
      <c r="J966" s="654">
        <v>44145</v>
      </c>
      <c r="K966" s="642" t="s">
        <v>4047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6772</v>
      </c>
      <c r="C967" s="642" t="s">
        <v>30</v>
      </c>
      <c r="D967" s="652" t="s">
        <v>6357</v>
      </c>
      <c r="E967" s="653">
        <v>35000</v>
      </c>
      <c r="F967" s="652" t="s">
        <v>4359</v>
      </c>
      <c r="G967" s="652" t="s">
        <v>18</v>
      </c>
      <c r="H967" s="652" t="s">
        <v>42</v>
      </c>
      <c r="I967" s="652" t="s">
        <v>5277</v>
      </c>
      <c r="J967" s="654">
        <v>44445</v>
      </c>
      <c r="K967" s="642" t="s">
        <v>4061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6773</v>
      </c>
      <c r="C968" s="642" t="s">
        <v>30</v>
      </c>
      <c r="D968" s="652" t="s">
        <v>237</v>
      </c>
      <c r="E968" s="653" t="s">
        <v>6774</v>
      </c>
      <c r="F968" s="652" t="s">
        <v>4322</v>
      </c>
      <c r="G968" s="652" t="s">
        <v>18</v>
      </c>
      <c r="H968" s="652" t="s">
        <v>42</v>
      </c>
      <c r="I968" s="652" t="s">
        <v>48</v>
      </c>
      <c r="J968" s="654">
        <v>44466</v>
      </c>
      <c r="K968" s="642" t="s">
        <v>4068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6775</v>
      </c>
      <c r="C969" s="642" t="s">
        <v>30</v>
      </c>
      <c r="D969" s="652" t="s">
        <v>6357</v>
      </c>
      <c r="E969" s="653">
        <v>350000</v>
      </c>
      <c r="F969" s="652" t="s">
        <v>1733</v>
      </c>
      <c r="G969" s="652" t="s">
        <v>18</v>
      </c>
      <c r="H969" s="652" t="s">
        <v>42</v>
      </c>
      <c r="I969" s="652" t="s">
        <v>52</v>
      </c>
      <c r="J969" s="654">
        <v>44568</v>
      </c>
      <c r="K969" s="642" t="s">
        <v>4723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6776</v>
      </c>
      <c r="C970" s="642" t="s">
        <v>30</v>
      </c>
      <c r="D970" s="652" t="s">
        <v>6357</v>
      </c>
      <c r="E970" s="653">
        <v>15000</v>
      </c>
      <c r="F970" s="652" t="s">
        <v>5007</v>
      </c>
      <c r="G970" s="652" t="s">
        <v>18</v>
      </c>
      <c r="H970" s="652" t="s">
        <v>42</v>
      </c>
      <c r="I970" s="652" t="s">
        <v>6343</v>
      </c>
      <c r="J970" s="654">
        <v>44679</v>
      </c>
      <c r="K970" s="642" t="s">
        <v>4053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6777</v>
      </c>
      <c r="C971" s="642" t="s">
        <v>3156</v>
      </c>
      <c r="D971" s="652" t="s">
        <v>237</v>
      </c>
      <c r="E971" s="653">
        <v>53398.09</v>
      </c>
      <c r="F971" s="652" t="s">
        <v>3771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4053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6778</v>
      </c>
      <c r="C972" s="642" t="s">
        <v>30</v>
      </c>
      <c r="D972" s="652" t="s">
        <v>237</v>
      </c>
      <c r="E972" s="653">
        <v>102018.55</v>
      </c>
      <c r="F972" s="652" t="s">
        <v>6779</v>
      </c>
      <c r="G972" s="652" t="s">
        <v>18</v>
      </c>
      <c r="H972" s="652" t="s">
        <v>32</v>
      </c>
      <c r="I972" s="652" t="s">
        <v>220</v>
      </c>
      <c r="J972" s="654">
        <v>44655</v>
      </c>
      <c r="K972" s="642" t="s">
        <v>4053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6428</v>
      </c>
      <c r="C973" s="642" t="s">
        <v>30</v>
      </c>
      <c r="D973" s="652" t="s">
        <v>6357</v>
      </c>
      <c r="E973" s="653">
        <v>5000</v>
      </c>
      <c r="F973" s="652" t="s">
        <v>4631</v>
      </c>
      <c r="G973" s="652" t="s">
        <v>18</v>
      </c>
      <c r="H973" s="652" t="s">
        <v>42</v>
      </c>
      <c r="I973" s="652" t="s">
        <v>4121</v>
      </c>
      <c r="J973" s="654">
        <v>44263</v>
      </c>
      <c r="K973" s="642" t="s">
        <v>4061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6769</v>
      </c>
      <c r="C974" s="642" t="s">
        <v>30</v>
      </c>
      <c r="D974" s="652" t="s">
        <v>6357</v>
      </c>
      <c r="E974" s="653">
        <v>10000</v>
      </c>
      <c r="F974" s="652" t="s">
        <v>6770</v>
      </c>
      <c r="G974" s="652" t="s">
        <v>18</v>
      </c>
      <c r="H974" s="652" t="s">
        <v>42</v>
      </c>
      <c r="I974" s="652" t="s">
        <v>90</v>
      </c>
      <c r="J974" s="654">
        <v>44715</v>
      </c>
      <c r="K974" s="642" t="s">
        <v>4064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6769</v>
      </c>
      <c r="C975" s="642" t="s">
        <v>30</v>
      </c>
      <c r="D975" s="652" t="s">
        <v>6357</v>
      </c>
      <c r="E975" s="653">
        <v>10000</v>
      </c>
      <c r="F975" s="652" t="s">
        <v>6770</v>
      </c>
      <c r="G975" s="652" t="s">
        <v>18</v>
      </c>
      <c r="H975" s="652" t="s">
        <v>42</v>
      </c>
      <c r="I975" s="652" t="s">
        <v>90</v>
      </c>
      <c r="J975" s="654">
        <v>44715</v>
      </c>
      <c r="K975" s="642" t="s">
        <v>4064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6729</v>
      </c>
      <c r="C976" s="642" t="s">
        <v>30</v>
      </c>
      <c r="D976" s="652" t="s">
        <v>6357</v>
      </c>
      <c r="E976" s="653">
        <v>7141.5</v>
      </c>
      <c r="F976" s="652" t="s">
        <v>4067</v>
      </c>
      <c r="G976" s="652" t="s">
        <v>18</v>
      </c>
      <c r="H976" s="652" t="s">
        <v>42</v>
      </c>
      <c r="I976" s="652" t="s">
        <v>48</v>
      </c>
      <c r="J976" s="654">
        <v>44084</v>
      </c>
      <c r="K976" s="642" t="s">
        <v>4068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6780</v>
      </c>
      <c r="C977" s="642" t="s">
        <v>30</v>
      </c>
      <c r="D977" s="652" t="s">
        <v>1307</v>
      </c>
      <c r="E977" s="653">
        <v>39350.99</v>
      </c>
      <c r="F977" s="652" t="s">
        <v>4658</v>
      </c>
      <c r="G977" s="652" t="s">
        <v>18</v>
      </c>
      <c r="H977" s="652" t="s">
        <v>32</v>
      </c>
      <c r="I977" s="652" t="s">
        <v>220</v>
      </c>
      <c r="J977" s="654">
        <v>44615</v>
      </c>
      <c r="K977" s="642" t="s">
        <v>4061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6754</v>
      </c>
      <c r="C978" s="642" t="s">
        <v>30</v>
      </c>
      <c r="D978" s="652" t="s">
        <v>1307</v>
      </c>
      <c r="E978" s="653">
        <v>10000</v>
      </c>
      <c r="F978" s="652" t="s">
        <v>2070</v>
      </c>
      <c r="G978" s="652" t="s">
        <v>18</v>
      </c>
      <c r="H978" s="652" t="s">
        <v>42</v>
      </c>
      <c r="I978" s="652" t="s">
        <v>48</v>
      </c>
      <c r="J978" s="654">
        <v>44744</v>
      </c>
      <c r="K978" s="642" t="s">
        <v>4047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6754</v>
      </c>
      <c r="C979" s="642" t="s">
        <v>30</v>
      </c>
      <c r="D979" s="652" t="s">
        <v>6357</v>
      </c>
      <c r="E979" s="653">
        <v>10000</v>
      </c>
      <c r="F979" s="652" t="s">
        <v>2070</v>
      </c>
      <c r="G979" s="652" t="s">
        <v>18</v>
      </c>
      <c r="H979" s="652" t="s">
        <v>42</v>
      </c>
      <c r="I979" s="652" t="s">
        <v>48</v>
      </c>
      <c r="J979" s="654" t="s">
        <v>6781</v>
      </c>
      <c r="K979" s="642" t="s">
        <v>4237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6782</v>
      </c>
      <c r="C980" s="642" t="s">
        <v>30</v>
      </c>
      <c r="D980" s="652" t="s">
        <v>6357</v>
      </c>
      <c r="E980" s="653">
        <v>15000</v>
      </c>
      <c r="F980" s="652" t="s">
        <v>4443</v>
      </c>
      <c r="G980" s="652" t="s">
        <v>18</v>
      </c>
      <c r="H980" s="652" t="s">
        <v>32</v>
      </c>
      <c r="I980" s="652" t="s">
        <v>66</v>
      </c>
      <c r="J980" s="654">
        <v>44462</v>
      </c>
      <c r="K980" s="642" t="s">
        <v>4047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6668</v>
      </c>
      <c r="C981" s="642" t="s">
        <v>30</v>
      </c>
      <c r="D981" s="652" t="s">
        <v>6357</v>
      </c>
      <c r="E981" s="653">
        <v>27000</v>
      </c>
      <c r="F981" s="652" t="s">
        <v>4210</v>
      </c>
      <c r="G981" s="652" t="s">
        <v>18</v>
      </c>
      <c r="H981" s="652" t="s">
        <v>32</v>
      </c>
      <c r="I981" s="652" t="s">
        <v>4211</v>
      </c>
      <c r="J981" s="654">
        <v>44061</v>
      </c>
      <c r="K981" s="642" t="s">
        <v>4053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6456</v>
      </c>
      <c r="C982" s="642" t="s">
        <v>30</v>
      </c>
      <c r="D982" s="652" t="s">
        <v>6357</v>
      </c>
      <c r="E982" s="653">
        <v>120000</v>
      </c>
      <c r="F982" s="652" t="s">
        <v>5647</v>
      </c>
      <c r="G982" s="652" t="s">
        <v>159</v>
      </c>
      <c r="H982" s="652" t="s">
        <v>32</v>
      </c>
      <c r="I982" s="652" t="s">
        <v>1841</v>
      </c>
      <c r="J982" s="654">
        <v>44134</v>
      </c>
      <c r="K982" s="642" t="s">
        <v>4047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6769</v>
      </c>
      <c r="C983" s="642" t="s">
        <v>30</v>
      </c>
      <c r="D983" s="652" t="s">
        <v>6357</v>
      </c>
      <c r="E983" s="653">
        <v>10000</v>
      </c>
      <c r="F983" s="652" t="s">
        <v>6770</v>
      </c>
      <c r="G983" s="652" t="s">
        <v>18</v>
      </c>
      <c r="H983" s="652" t="s">
        <v>42</v>
      </c>
      <c r="I983" s="652" t="s">
        <v>90</v>
      </c>
      <c r="J983" s="654">
        <v>44715</v>
      </c>
      <c r="K983" s="642" t="s">
        <v>4064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6783</v>
      </c>
      <c r="C984" s="642" t="s">
        <v>30</v>
      </c>
      <c r="D984" s="652" t="s">
        <v>237</v>
      </c>
      <c r="E984" s="653">
        <v>82162.42</v>
      </c>
      <c r="F984" s="652" t="s">
        <v>4600</v>
      </c>
      <c r="G984" s="652" t="s">
        <v>18</v>
      </c>
      <c r="H984" s="652" t="s">
        <v>32</v>
      </c>
      <c r="I984" s="652" t="s">
        <v>4601</v>
      </c>
      <c r="J984" s="654">
        <v>44623</v>
      </c>
      <c r="K984" s="642" t="s">
        <v>4061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6784</v>
      </c>
      <c r="C985" s="642" t="s">
        <v>30</v>
      </c>
      <c r="D985" s="652" t="s">
        <v>237</v>
      </c>
      <c r="E985" s="653">
        <v>545597.31000000006</v>
      </c>
      <c r="F985" s="652" t="s">
        <v>5244</v>
      </c>
      <c r="G985" s="652" t="s">
        <v>18</v>
      </c>
      <c r="H985" s="652" t="s">
        <v>32</v>
      </c>
      <c r="I985" s="652" t="s">
        <v>4601</v>
      </c>
      <c r="J985" s="654">
        <v>44434</v>
      </c>
      <c r="K985" s="642" t="s">
        <v>4061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6688</v>
      </c>
      <c r="C986" s="642" t="s">
        <v>30</v>
      </c>
      <c r="D986" s="652" t="s">
        <v>6357</v>
      </c>
      <c r="E986" s="653">
        <v>100000</v>
      </c>
      <c r="F986" s="652" t="s">
        <v>4098</v>
      </c>
      <c r="G986" s="652" t="s">
        <v>18</v>
      </c>
      <c r="H986" s="652" t="s">
        <v>42</v>
      </c>
      <c r="I986" s="652" t="s">
        <v>90</v>
      </c>
      <c r="J986" s="654">
        <v>44609</v>
      </c>
      <c r="K986" s="642" t="s">
        <v>4064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6785</v>
      </c>
      <c r="C987" s="642" t="s">
        <v>30</v>
      </c>
      <c r="D987" s="652" t="s">
        <v>237</v>
      </c>
      <c r="E987" s="653">
        <v>674420.41</v>
      </c>
      <c r="F987" s="652" t="s">
        <v>6786</v>
      </c>
      <c r="G987" s="652" t="s">
        <v>18</v>
      </c>
      <c r="H987" s="652" t="s">
        <v>32</v>
      </c>
      <c r="I987" s="652" t="s">
        <v>4601</v>
      </c>
      <c r="J987" s="654">
        <v>44370</v>
      </c>
      <c r="K987" s="642" t="s">
        <v>4061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6787</v>
      </c>
      <c r="C988" s="642" t="s">
        <v>30</v>
      </c>
      <c r="D988" s="652" t="s">
        <v>1307</v>
      </c>
      <c r="E988" s="653">
        <v>152231.41</v>
      </c>
      <c r="F988" s="652" t="s">
        <v>4580</v>
      </c>
      <c r="G988" s="652" t="s">
        <v>18</v>
      </c>
      <c r="H988" s="652" t="s">
        <v>42</v>
      </c>
      <c r="I988" s="652" t="s">
        <v>48</v>
      </c>
      <c r="J988" s="654">
        <v>44251</v>
      </c>
      <c r="K988" s="642" t="s">
        <v>4068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94</v>
      </c>
      <c r="C989" s="642" t="s">
        <v>30</v>
      </c>
      <c r="D989" s="652" t="s">
        <v>6357</v>
      </c>
      <c r="E989" s="653">
        <v>10000</v>
      </c>
      <c r="F989" s="652" t="s">
        <v>4749</v>
      </c>
      <c r="G989" s="652" t="s">
        <v>18</v>
      </c>
      <c r="H989" s="652" t="s">
        <v>42</v>
      </c>
      <c r="I989" s="652" t="s">
        <v>90</v>
      </c>
      <c r="J989" s="654">
        <v>44615</v>
      </c>
      <c r="K989" s="642" t="s">
        <v>4053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6788</v>
      </c>
      <c r="C990" s="642" t="s">
        <v>30</v>
      </c>
      <c r="D990" s="652" t="s">
        <v>6357</v>
      </c>
      <c r="E990" s="653">
        <v>20000</v>
      </c>
      <c r="F990" s="652" t="s">
        <v>6789</v>
      </c>
      <c r="G990" s="652" t="s">
        <v>18</v>
      </c>
      <c r="H990" s="652" t="s">
        <v>32</v>
      </c>
      <c r="I990" s="652" t="s">
        <v>66</v>
      </c>
      <c r="J990" s="654">
        <v>44460</v>
      </c>
      <c r="K990" s="642" t="s">
        <v>4061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6790</v>
      </c>
      <c r="C991" s="642" t="s">
        <v>30</v>
      </c>
      <c r="D991" s="652" t="s">
        <v>6357</v>
      </c>
      <c r="E991" s="653">
        <v>3000</v>
      </c>
      <c r="F991" s="652" t="s">
        <v>4981</v>
      </c>
      <c r="G991" s="652" t="s">
        <v>18</v>
      </c>
      <c r="H991" s="652" t="s">
        <v>32</v>
      </c>
      <c r="I991" s="652" t="s">
        <v>3306</v>
      </c>
      <c r="J991" s="654">
        <v>44393</v>
      </c>
      <c r="K991" s="642" t="s">
        <v>4047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6791</v>
      </c>
      <c r="C992" s="642" t="s">
        <v>30</v>
      </c>
      <c r="D992" s="652" t="s">
        <v>6357</v>
      </c>
      <c r="E992" s="653">
        <v>5000</v>
      </c>
      <c r="F992" s="652" t="s">
        <v>275</v>
      </c>
      <c r="G992" s="652" t="s">
        <v>18</v>
      </c>
      <c r="H992" s="652" t="s">
        <v>32</v>
      </c>
      <c r="I992" s="652" t="s">
        <v>3390</v>
      </c>
      <c r="J992" s="654">
        <v>44335</v>
      </c>
      <c r="K992" s="642" t="s">
        <v>4101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6792</v>
      </c>
      <c r="C993" s="642" t="s">
        <v>30</v>
      </c>
      <c r="D993" s="652" t="s">
        <v>6357</v>
      </c>
      <c r="E993" s="653">
        <v>18000</v>
      </c>
      <c r="F993" s="652" t="s">
        <v>4555</v>
      </c>
      <c r="G993" s="652" t="s">
        <v>18</v>
      </c>
      <c r="H993" s="652" t="s">
        <v>42</v>
      </c>
      <c r="I993" s="652" t="s">
        <v>4393</v>
      </c>
      <c r="J993" s="654">
        <v>44503</v>
      </c>
      <c r="K993" s="642" t="s">
        <v>4101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6793</v>
      </c>
      <c r="C994" s="642" t="s">
        <v>30</v>
      </c>
      <c r="D994" s="652" t="s">
        <v>237</v>
      </c>
      <c r="E994" s="653">
        <v>101231.24</v>
      </c>
      <c r="F994" s="652" t="s">
        <v>4492</v>
      </c>
      <c r="G994" s="652" t="s">
        <v>18</v>
      </c>
      <c r="H994" s="652" t="s">
        <v>42</v>
      </c>
      <c r="I994" s="652" t="s">
        <v>4393</v>
      </c>
      <c r="J994" s="654">
        <v>44462</v>
      </c>
      <c r="K994" s="642" t="s">
        <v>4053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3883</v>
      </c>
      <c r="C995" s="642" t="s">
        <v>3860</v>
      </c>
      <c r="D995" s="652" t="s">
        <v>6357</v>
      </c>
      <c r="E995" s="653">
        <v>8500</v>
      </c>
      <c r="F995" s="652" t="s">
        <v>3882</v>
      </c>
      <c r="G995" s="652" t="s">
        <v>18</v>
      </c>
      <c r="H995" s="652" t="s">
        <v>32</v>
      </c>
      <c r="I995" s="652" t="s">
        <v>6261</v>
      </c>
      <c r="J995" s="654">
        <v>44062</v>
      </c>
      <c r="K995" s="642" t="s">
        <v>4053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6704</v>
      </c>
      <c r="C996" s="642" t="s">
        <v>30</v>
      </c>
      <c r="D996" s="652" t="s">
        <v>6357</v>
      </c>
      <c r="E996" s="653">
        <v>90000</v>
      </c>
      <c r="F996" s="652" t="s">
        <v>6705</v>
      </c>
      <c r="G996" s="652" t="s">
        <v>18</v>
      </c>
      <c r="H996" s="652" t="s">
        <v>42</v>
      </c>
      <c r="I996" s="652" t="s">
        <v>90</v>
      </c>
      <c r="J996" s="654">
        <v>44645</v>
      </c>
      <c r="K996" s="642" t="s">
        <v>4053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6794</v>
      </c>
      <c r="C997" s="642" t="s">
        <v>30</v>
      </c>
      <c r="D997" s="652" t="s">
        <v>237</v>
      </c>
      <c r="E997" s="653">
        <v>5000</v>
      </c>
      <c r="F997" s="652" t="s">
        <v>5163</v>
      </c>
      <c r="G997" s="652" t="s">
        <v>18</v>
      </c>
      <c r="H997" s="652" t="s">
        <v>42</v>
      </c>
      <c r="I997" s="652" t="s">
        <v>48</v>
      </c>
      <c r="J997" s="654">
        <v>44619</v>
      </c>
      <c r="K997" s="642" t="s">
        <v>4068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6795</v>
      </c>
      <c r="C998" s="656" t="s">
        <v>30</v>
      </c>
      <c r="D998" s="643" t="s">
        <v>6357</v>
      </c>
      <c r="E998" s="657">
        <v>55000</v>
      </c>
      <c r="F998" s="643" t="s">
        <v>2344</v>
      </c>
      <c r="G998" s="645" t="s">
        <v>18</v>
      </c>
      <c r="H998" s="645" t="s">
        <v>42</v>
      </c>
      <c r="I998" s="645" t="s">
        <v>90</v>
      </c>
      <c r="J998" s="645">
        <v>44613</v>
      </c>
      <c r="K998" s="645" t="s">
        <v>4275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6796</v>
      </c>
      <c r="C999" s="656" t="s">
        <v>30</v>
      </c>
      <c r="D999" s="643" t="s">
        <v>6357</v>
      </c>
      <c r="E999" s="657">
        <v>10000</v>
      </c>
      <c r="F999" s="643" t="s">
        <v>6797</v>
      </c>
      <c r="G999" s="645" t="s">
        <v>18</v>
      </c>
      <c r="H999" s="645" t="s">
        <v>42</v>
      </c>
      <c r="I999" s="645" t="s">
        <v>48</v>
      </c>
      <c r="J999" s="645">
        <v>44824</v>
      </c>
      <c r="K999" s="645" t="s">
        <v>4061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6428</v>
      </c>
      <c r="C1000" s="642" t="s">
        <v>30</v>
      </c>
      <c r="D1000" s="652" t="s">
        <v>6357</v>
      </c>
      <c r="E1000" s="653">
        <v>25000</v>
      </c>
      <c r="F1000" s="652" t="s">
        <v>4631</v>
      </c>
      <c r="G1000" s="652" t="s">
        <v>159</v>
      </c>
      <c r="H1000" s="652" t="s">
        <v>32</v>
      </c>
      <c r="I1000" s="652" t="s">
        <v>4121</v>
      </c>
      <c r="J1000" s="654">
        <v>44263</v>
      </c>
      <c r="K1000" s="642" t="s">
        <v>4053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6798</v>
      </c>
      <c r="C1001" s="642" t="s">
        <v>30</v>
      </c>
      <c r="D1001" s="652" t="s">
        <v>237</v>
      </c>
      <c r="E1001" s="653">
        <v>120608.02</v>
      </c>
      <c r="F1001" s="652" t="s">
        <v>6799</v>
      </c>
      <c r="G1001" s="652" t="s">
        <v>18</v>
      </c>
      <c r="H1001" s="652" t="s">
        <v>32</v>
      </c>
      <c r="I1001" s="652" t="s">
        <v>4601</v>
      </c>
      <c r="J1001" s="654">
        <v>44623</v>
      </c>
      <c r="K1001" s="642" t="s">
        <v>4061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6800</v>
      </c>
      <c r="C1002" s="642" t="s">
        <v>30</v>
      </c>
      <c r="D1002" s="652" t="s">
        <v>237</v>
      </c>
      <c r="E1002" s="653">
        <v>181532.44</v>
      </c>
      <c r="F1002" s="652" t="s">
        <v>5053</v>
      </c>
      <c r="G1002" s="652" t="s">
        <v>18</v>
      </c>
      <c r="H1002" s="652" t="s">
        <v>42</v>
      </c>
      <c r="I1002" s="652" t="s">
        <v>5054</v>
      </c>
      <c r="J1002" s="654">
        <v>44376</v>
      </c>
      <c r="K1002" s="642" t="s">
        <v>4068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6733</v>
      </c>
      <c r="C1003" s="642" t="s">
        <v>30</v>
      </c>
      <c r="D1003" s="652" t="s">
        <v>6357</v>
      </c>
      <c r="E1003" s="653">
        <v>200000</v>
      </c>
      <c r="F1003" s="652" t="s">
        <v>6734</v>
      </c>
      <c r="G1003" s="652" t="s">
        <v>18</v>
      </c>
      <c r="H1003" s="652" t="s">
        <v>42</v>
      </c>
      <c r="I1003" s="652" t="s">
        <v>6343</v>
      </c>
      <c r="J1003" s="654">
        <v>44454</v>
      </c>
      <c r="K1003" s="642" t="s">
        <v>4053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6801</v>
      </c>
      <c r="C1004" s="642" t="s">
        <v>30</v>
      </c>
      <c r="D1004" s="652" t="s">
        <v>6357</v>
      </c>
      <c r="E1004" s="653">
        <v>25000</v>
      </c>
      <c r="F1004" s="652" t="s">
        <v>5193</v>
      </c>
      <c r="G1004" s="652" t="s">
        <v>18</v>
      </c>
      <c r="H1004" s="652" t="s">
        <v>32</v>
      </c>
      <c r="I1004" s="652" t="s">
        <v>255</v>
      </c>
      <c r="J1004" s="654">
        <v>44385</v>
      </c>
      <c r="K1004" s="642" t="s">
        <v>4101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6787</v>
      </c>
      <c r="C1005" s="642" t="s">
        <v>30</v>
      </c>
      <c r="D1005" s="652" t="s">
        <v>237</v>
      </c>
      <c r="E1005" s="653">
        <v>1473.07</v>
      </c>
      <c r="F1005" s="652" t="s">
        <v>4580</v>
      </c>
      <c r="G1005" s="652" t="s">
        <v>18</v>
      </c>
      <c r="H1005" s="652" t="s">
        <v>42</v>
      </c>
      <c r="I1005" s="652" t="s">
        <v>48</v>
      </c>
      <c r="J1005" s="654">
        <v>44251</v>
      </c>
      <c r="K1005" s="642" t="s">
        <v>4068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6743</v>
      </c>
      <c r="C1006" s="642" t="s">
        <v>3156</v>
      </c>
      <c r="D1006" s="652" t="s">
        <v>237</v>
      </c>
      <c r="E1006" s="653">
        <v>74385.52</v>
      </c>
      <c r="F1006" s="652" t="s">
        <v>3554</v>
      </c>
      <c r="G1006" s="652" t="s">
        <v>18</v>
      </c>
      <c r="H1006" s="652" t="s">
        <v>19</v>
      </c>
      <c r="I1006" s="652" t="s">
        <v>3206</v>
      </c>
      <c r="J1006" s="654">
        <v>44568</v>
      </c>
      <c r="K1006" s="642" t="s">
        <v>4061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6802</v>
      </c>
      <c r="C1007" s="642" t="s">
        <v>30</v>
      </c>
      <c r="D1007" s="652" t="s">
        <v>6357</v>
      </c>
      <c r="E1007" s="653">
        <v>7000</v>
      </c>
      <c r="F1007" s="652" t="s">
        <v>6803</v>
      </c>
      <c r="G1007" s="652" t="s">
        <v>18</v>
      </c>
      <c r="H1007" s="652" t="s">
        <v>42</v>
      </c>
      <c r="I1007" s="652" t="s">
        <v>90</v>
      </c>
      <c r="J1007" s="654">
        <v>44673</v>
      </c>
      <c r="K1007" s="642" t="s">
        <v>4064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6804</v>
      </c>
      <c r="C1008" s="642" t="s">
        <v>30</v>
      </c>
      <c r="D1008" s="652" t="s">
        <v>237</v>
      </c>
      <c r="E1008" s="653">
        <v>157156.82</v>
      </c>
      <c r="F1008" s="652" t="s">
        <v>6805</v>
      </c>
      <c r="G1008" s="652" t="s">
        <v>18</v>
      </c>
      <c r="H1008" s="652" t="s">
        <v>32</v>
      </c>
      <c r="I1008" s="652" t="s">
        <v>1034</v>
      </c>
      <c r="J1008" s="654">
        <v>44277</v>
      </c>
      <c r="K1008" s="642" t="s">
        <v>4064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6806</v>
      </c>
      <c r="C1009" s="642" t="s">
        <v>3156</v>
      </c>
      <c r="D1009" s="652" t="s">
        <v>237</v>
      </c>
      <c r="E1009" s="653">
        <v>101893.24</v>
      </c>
      <c r="F1009" s="652" t="s">
        <v>3358</v>
      </c>
      <c r="G1009" s="652" t="s">
        <v>18</v>
      </c>
      <c r="H1009" s="652" t="s">
        <v>19</v>
      </c>
      <c r="I1009" s="652" t="s">
        <v>72</v>
      </c>
      <c r="J1009" s="654">
        <v>44365</v>
      </c>
      <c r="K1009" s="642" t="s">
        <v>4053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6648</v>
      </c>
      <c r="C1010" s="642" t="s">
        <v>30</v>
      </c>
      <c r="D1010" s="652" t="s">
        <v>6357</v>
      </c>
      <c r="E1010" s="653">
        <v>5500</v>
      </c>
      <c r="F1010" s="652" t="s">
        <v>2671</v>
      </c>
      <c r="G1010" s="652" t="s">
        <v>18</v>
      </c>
      <c r="H1010" s="652" t="s">
        <v>32</v>
      </c>
      <c r="I1010" s="652" t="s">
        <v>3306</v>
      </c>
      <c r="J1010" s="654">
        <v>44293</v>
      </c>
      <c r="K1010" s="642" t="s">
        <v>4047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6807</v>
      </c>
      <c r="C1011" s="642" t="s">
        <v>3156</v>
      </c>
      <c r="D1011" s="652" t="s">
        <v>237</v>
      </c>
      <c r="E1011" s="653">
        <v>111338.29</v>
      </c>
      <c r="F1011" s="652" t="s">
        <v>3537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4064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6808</v>
      </c>
      <c r="C1012" s="642" t="s">
        <v>30</v>
      </c>
      <c r="D1012" s="652" t="s">
        <v>237</v>
      </c>
      <c r="E1012" s="653" t="s">
        <v>6809</v>
      </c>
      <c r="F1012" s="652" t="s">
        <v>4708</v>
      </c>
      <c r="G1012" s="652" t="s">
        <v>159</v>
      </c>
      <c r="H1012" s="652" t="s">
        <v>32</v>
      </c>
      <c r="I1012" s="652" t="s">
        <v>4709</v>
      </c>
      <c r="J1012" s="654">
        <v>44211</v>
      </c>
      <c r="K1012" s="642" t="s">
        <v>4068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6679</v>
      </c>
      <c r="C1013" s="642" t="s">
        <v>30</v>
      </c>
      <c r="D1013" s="652" t="s">
        <v>6357</v>
      </c>
      <c r="E1013" s="653">
        <v>30000</v>
      </c>
      <c r="F1013" s="652" t="s">
        <v>1917</v>
      </c>
      <c r="G1013" s="652" t="s">
        <v>18</v>
      </c>
      <c r="H1013" s="652" t="s">
        <v>32</v>
      </c>
      <c r="I1013" s="652" t="s">
        <v>5295</v>
      </c>
      <c r="J1013" s="654">
        <v>44594</v>
      </c>
      <c r="K1013" s="642" t="s">
        <v>4061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6733</v>
      </c>
      <c r="C1014" s="424" t="s">
        <v>30</v>
      </c>
      <c r="D1014" s="580" t="s">
        <v>6357</v>
      </c>
      <c r="E1014" s="603">
        <v>125000</v>
      </c>
      <c r="F1014" s="580" t="s">
        <v>6734</v>
      </c>
      <c r="G1014" s="590" t="s">
        <v>18</v>
      </c>
      <c r="H1014" s="590" t="s">
        <v>42</v>
      </c>
      <c r="I1014" s="590" t="s">
        <v>6343</v>
      </c>
      <c r="J1014" s="590">
        <v>44454</v>
      </c>
      <c r="K1014" s="590" t="s">
        <v>4053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6810</v>
      </c>
      <c r="C1015" s="424" t="s">
        <v>30</v>
      </c>
      <c r="D1015" s="580" t="s">
        <v>237</v>
      </c>
      <c r="E1015" s="603">
        <v>444418.17</v>
      </c>
      <c r="F1015" s="580" t="s">
        <v>5384</v>
      </c>
      <c r="G1015" s="590" t="s">
        <v>18</v>
      </c>
      <c r="H1015" s="590" t="s">
        <v>42</v>
      </c>
      <c r="I1015" s="590" t="s">
        <v>4393</v>
      </c>
      <c r="J1015" s="590">
        <v>44421</v>
      </c>
      <c r="K1015" s="590" t="s">
        <v>4061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6730</v>
      </c>
      <c r="C1016" s="549" t="s">
        <v>30</v>
      </c>
      <c r="D1016" s="615" t="s">
        <v>6357</v>
      </c>
      <c r="E1016" s="616">
        <v>10000</v>
      </c>
      <c r="F1016" s="615" t="s">
        <v>6811</v>
      </c>
      <c r="G1016" s="615" t="s">
        <v>18</v>
      </c>
      <c r="H1016" s="615" t="s">
        <v>42</v>
      </c>
      <c r="I1016" s="615" t="s">
        <v>52</v>
      </c>
      <c r="J1016" s="614">
        <v>44645</v>
      </c>
      <c r="K1016" s="549" t="s">
        <v>4061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6812</v>
      </c>
      <c r="C1017" s="549" t="s">
        <v>30</v>
      </c>
      <c r="D1017" s="615" t="s">
        <v>237</v>
      </c>
      <c r="E1017" s="616">
        <v>608381.09</v>
      </c>
      <c r="F1017" s="615" t="s">
        <v>5082</v>
      </c>
      <c r="G1017" s="615" t="s">
        <v>18</v>
      </c>
      <c r="H1017" s="615" t="s">
        <v>32</v>
      </c>
      <c r="I1017" s="615" t="s">
        <v>3936</v>
      </c>
      <c r="J1017" s="614">
        <v>44341</v>
      </c>
      <c r="K1017" s="549" t="s">
        <v>5083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6768</v>
      </c>
      <c r="C1018" s="549" t="s">
        <v>30</v>
      </c>
      <c r="D1018" s="615" t="s">
        <v>6357</v>
      </c>
      <c r="E1018" s="616">
        <v>5000</v>
      </c>
      <c r="F1018" s="615" t="s">
        <v>1586</v>
      </c>
      <c r="G1018" s="615" t="s">
        <v>159</v>
      </c>
      <c r="H1018" s="615" t="s">
        <v>32</v>
      </c>
      <c r="I1018" s="615" t="s">
        <v>3887</v>
      </c>
      <c r="J1018" s="614">
        <v>44138</v>
      </c>
      <c r="K1018" s="549" t="s">
        <v>4064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6730</v>
      </c>
      <c r="C1019" s="549" t="s">
        <v>30</v>
      </c>
      <c r="D1019" s="615" t="s">
        <v>6357</v>
      </c>
      <c r="E1019" s="616">
        <v>5000</v>
      </c>
      <c r="F1019" s="615" t="s">
        <v>6811</v>
      </c>
      <c r="G1019" s="615" t="s">
        <v>18</v>
      </c>
      <c r="H1019" s="615" t="s">
        <v>42</v>
      </c>
      <c r="I1019" s="615" t="s">
        <v>52</v>
      </c>
      <c r="J1019" s="614">
        <v>44645</v>
      </c>
      <c r="K1019" s="549" t="s">
        <v>4061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6668</v>
      </c>
      <c r="C1020" s="549" t="s">
        <v>30</v>
      </c>
      <c r="D1020" s="615" t="s">
        <v>6357</v>
      </c>
      <c r="E1020" s="616">
        <v>25000</v>
      </c>
      <c r="F1020" s="615" t="s">
        <v>4210</v>
      </c>
      <c r="G1020" s="615" t="s">
        <v>18</v>
      </c>
      <c r="H1020" s="615" t="s">
        <v>32</v>
      </c>
      <c r="I1020" s="615" t="s">
        <v>4211</v>
      </c>
      <c r="J1020" s="614">
        <v>44061</v>
      </c>
      <c r="K1020" s="549" t="s">
        <v>4053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6813</v>
      </c>
      <c r="C1021" s="424" t="s">
        <v>30</v>
      </c>
      <c r="D1021" s="580" t="s">
        <v>237</v>
      </c>
      <c r="E1021" s="603">
        <v>835364.29</v>
      </c>
      <c r="F1021" s="580" t="s">
        <v>4371</v>
      </c>
      <c r="G1021" s="590" t="s">
        <v>18</v>
      </c>
      <c r="H1021" s="590" t="s">
        <v>42</v>
      </c>
      <c r="I1021" s="590" t="s">
        <v>90</v>
      </c>
      <c r="J1021" s="590">
        <v>44648</v>
      </c>
      <c r="K1021" s="590" t="s">
        <v>4053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6814</v>
      </c>
      <c r="C1022" s="424" t="s">
        <v>30</v>
      </c>
      <c r="D1022" s="580" t="s">
        <v>237</v>
      </c>
      <c r="E1022" s="603">
        <v>1652454.72</v>
      </c>
      <c r="F1022" s="580" t="s">
        <v>4371</v>
      </c>
      <c r="G1022" s="590" t="s">
        <v>18</v>
      </c>
      <c r="H1022" s="590" t="s">
        <v>42</v>
      </c>
      <c r="I1022" s="590" t="s">
        <v>90</v>
      </c>
      <c r="J1022" s="590">
        <v>44648</v>
      </c>
      <c r="K1022" s="590" t="s">
        <v>4053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6815</v>
      </c>
      <c r="C1023" s="424" t="s">
        <v>30</v>
      </c>
      <c r="D1023" s="580" t="s">
        <v>6357</v>
      </c>
      <c r="E1023" s="603">
        <v>10000</v>
      </c>
      <c r="F1023" s="580" t="s">
        <v>4957</v>
      </c>
      <c r="G1023" s="590" t="s">
        <v>18</v>
      </c>
      <c r="H1023" s="590" t="s">
        <v>42</v>
      </c>
      <c r="I1023" s="590" t="s">
        <v>6816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6817</v>
      </c>
      <c r="C1024" s="424" t="s">
        <v>30</v>
      </c>
      <c r="D1024" s="580" t="s">
        <v>237</v>
      </c>
      <c r="E1024" s="603">
        <v>352012.79</v>
      </c>
      <c r="F1024" s="580" t="s">
        <v>4375</v>
      </c>
      <c r="G1024" s="590" t="s">
        <v>159</v>
      </c>
      <c r="H1024" s="590" t="s">
        <v>32</v>
      </c>
      <c r="I1024" s="590" t="s">
        <v>4326</v>
      </c>
      <c r="J1024" s="590">
        <v>44186</v>
      </c>
      <c r="K1024" s="590" t="s">
        <v>4064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6818</v>
      </c>
      <c r="C1025" s="424" t="s">
        <v>30</v>
      </c>
      <c r="D1025" s="580" t="s">
        <v>237</v>
      </c>
      <c r="E1025" s="603">
        <v>130273.59</v>
      </c>
      <c r="F1025" s="580" t="s">
        <v>4547</v>
      </c>
      <c r="G1025" s="590" t="s">
        <v>159</v>
      </c>
      <c r="H1025" s="590" t="s">
        <v>32</v>
      </c>
      <c r="I1025" s="590" t="s">
        <v>3887</v>
      </c>
      <c r="J1025" s="590">
        <v>44211</v>
      </c>
      <c r="K1025" s="590" t="s">
        <v>4053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6819</v>
      </c>
      <c r="C1026" s="424" t="s">
        <v>30</v>
      </c>
      <c r="D1026" s="580" t="s">
        <v>6357</v>
      </c>
      <c r="E1026" s="603">
        <v>10000</v>
      </c>
      <c r="F1026" s="580" t="s">
        <v>4342</v>
      </c>
      <c r="G1026" s="590" t="s">
        <v>18</v>
      </c>
      <c r="H1026" s="590" t="s">
        <v>42</v>
      </c>
      <c r="I1026" s="590" t="s">
        <v>90</v>
      </c>
      <c r="J1026" s="590">
        <v>44762</v>
      </c>
      <c r="K1026" s="590" t="s">
        <v>4064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6482</v>
      </c>
      <c r="C1027" s="424" t="s">
        <v>30</v>
      </c>
      <c r="D1027" s="580" t="s">
        <v>237</v>
      </c>
      <c r="E1027" s="603">
        <v>41167.949999999997</v>
      </c>
      <c r="F1027" s="580" t="s">
        <v>4289</v>
      </c>
      <c r="G1027" s="590" t="s">
        <v>159</v>
      </c>
      <c r="H1027" s="590" t="s">
        <v>32</v>
      </c>
      <c r="I1027" s="590" t="s">
        <v>3887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6819</v>
      </c>
      <c r="C1028" s="424" t="s">
        <v>30</v>
      </c>
      <c r="D1028" s="580" t="s">
        <v>6357</v>
      </c>
      <c r="E1028" s="603">
        <v>10000</v>
      </c>
      <c r="F1028" s="580" t="s">
        <v>4342</v>
      </c>
      <c r="G1028" s="590" t="s">
        <v>18</v>
      </c>
      <c r="H1028" s="590" t="s">
        <v>42</v>
      </c>
      <c r="I1028" s="590" t="s">
        <v>90</v>
      </c>
      <c r="J1028" s="590">
        <v>44762</v>
      </c>
      <c r="K1028" s="590" t="s">
        <v>4064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6820</v>
      </c>
      <c r="C1029" s="424" t="s">
        <v>30</v>
      </c>
      <c r="D1029" s="580" t="s">
        <v>6357</v>
      </c>
      <c r="E1029" s="603">
        <v>4000</v>
      </c>
      <c r="F1029" s="580" t="s">
        <v>4309</v>
      </c>
      <c r="G1029" s="590" t="s">
        <v>18</v>
      </c>
      <c r="H1029" s="590" t="s">
        <v>42</v>
      </c>
      <c r="I1029" s="590" t="s">
        <v>48</v>
      </c>
      <c r="J1029" s="590">
        <v>44497</v>
      </c>
      <c r="K1029" s="590" t="s">
        <v>4064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6821</v>
      </c>
      <c r="C1030" s="424" t="s">
        <v>30</v>
      </c>
      <c r="D1030" s="580" t="s">
        <v>237</v>
      </c>
      <c r="E1030" s="603">
        <v>160322.21</v>
      </c>
      <c r="F1030" s="580" t="s">
        <v>5035</v>
      </c>
      <c r="G1030" s="590" t="s">
        <v>18</v>
      </c>
      <c r="H1030" s="590" t="s">
        <v>42</v>
      </c>
      <c r="I1030" s="590" t="s">
        <v>4393</v>
      </c>
      <c r="J1030" s="590">
        <v>44487</v>
      </c>
      <c r="K1030" s="590" t="s">
        <v>4053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6822</v>
      </c>
      <c r="C1031" s="424" t="s">
        <v>30</v>
      </c>
      <c r="D1031" s="580" t="s">
        <v>6357</v>
      </c>
      <c r="E1031" s="603">
        <v>96000</v>
      </c>
      <c r="F1031" s="580" t="s">
        <v>5114</v>
      </c>
      <c r="G1031" s="590" t="s">
        <v>18</v>
      </c>
      <c r="H1031" s="590" t="s">
        <v>42</v>
      </c>
      <c r="I1031" s="590" t="s">
        <v>308</v>
      </c>
      <c r="J1031" s="590">
        <v>44698</v>
      </c>
      <c r="K1031" s="590" t="s">
        <v>4068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6823</v>
      </c>
      <c r="C1032" s="424" t="s">
        <v>30</v>
      </c>
      <c r="D1032" s="580" t="s">
        <v>237</v>
      </c>
      <c r="E1032" s="603">
        <v>217697.33</v>
      </c>
      <c r="F1032" s="580" t="s">
        <v>5593</v>
      </c>
      <c r="G1032" s="590" t="s">
        <v>18</v>
      </c>
      <c r="H1032" s="590" t="s">
        <v>42</v>
      </c>
      <c r="I1032" s="590" t="s">
        <v>4393</v>
      </c>
      <c r="J1032" s="590">
        <v>44426</v>
      </c>
      <c r="K1032" s="590" t="s">
        <v>4064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6824</v>
      </c>
      <c r="C1033" s="424" t="s">
        <v>3156</v>
      </c>
      <c r="D1033" s="580" t="s">
        <v>237</v>
      </c>
      <c r="E1033" s="603">
        <v>865757.17</v>
      </c>
      <c r="F1033" s="580" t="s">
        <v>3236</v>
      </c>
      <c r="G1033" s="590" t="s">
        <v>18</v>
      </c>
      <c r="H1033" s="590" t="s">
        <v>19</v>
      </c>
      <c r="I1033" s="590" t="s">
        <v>3206</v>
      </c>
      <c r="J1033" s="590">
        <v>44263</v>
      </c>
      <c r="K1033" s="590" t="s">
        <v>4061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6825</v>
      </c>
      <c r="C1034" s="424" t="s">
        <v>30</v>
      </c>
      <c r="D1034" s="580" t="s">
        <v>237</v>
      </c>
      <c r="E1034" s="603">
        <v>662610.46</v>
      </c>
      <c r="F1034" s="580" t="s">
        <v>5135</v>
      </c>
      <c r="G1034" s="590" t="s">
        <v>18</v>
      </c>
      <c r="H1034" s="590" t="s">
        <v>42</v>
      </c>
      <c r="I1034" s="590" t="s">
        <v>4393</v>
      </c>
      <c r="J1034" s="590">
        <v>44517</v>
      </c>
      <c r="K1034" s="580" t="s">
        <v>4101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6826</v>
      </c>
      <c r="C1035" s="424" t="s">
        <v>30</v>
      </c>
      <c r="D1035" s="580" t="s">
        <v>6357</v>
      </c>
      <c r="E1035" s="603">
        <v>17000</v>
      </c>
      <c r="F1035" s="580" t="s">
        <v>5555</v>
      </c>
      <c r="G1035" s="590" t="s">
        <v>159</v>
      </c>
      <c r="H1035" s="590" t="s">
        <v>32</v>
      </c>
      <c r="I1035" s="590" t="s">
        <v>1841</v>
      </c>
      <c r="J1035" s="590">
        <v>44147</v>
      </c>
      <c r="K1035" s="590" t="s">
        <v>4068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6768</v>
      </c>
      <c r="C1036" s="424" t="s">
        <v>30</v>
      </c>
      <c r="D1036" s="580" t="s">
        <v>6357</v>
      </c>
      <c r="E1036" s="603">
        <v>20000</v>
      </c>
      <c r="F1036" s="580" t="s">
        <v>1586</v>
      </c>
      <c r="G1036" s="590" t="s">
        <v>159</v>
      </c>
      <c r="H1036" s="590" t="s">
        <v>32</v>
      </c>
      <c r="I1036" s="590" t="s">
        <v>3887</v>
      </c>
      <c r="J1036" s="590">
        <v>44138</v>
      </c>
      <c r="K1036" s="590" t="s">
        <v>4064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6668</v>
      </c>
      <c r="C1037" s="424" t="s">
        <v>30</v>
      </c>
      <c r="D1037" s="580" t="s">
        <v>6357</v>
      </c>
      <c r="E1037" s="603">
        <v>25000</v>
      </c>
      <c r="F1037" s="580" t="s">
        <v>4210</v>
      </c>
      <c r="G1037" s="590" t="s">
        <v>18</v>
      </c>
      <c r="H1037" s="590" t="s">
        <v>32</v>
      </c>
      <c r="I1037" s="590" t="s">
        <v>4211</v>
      </c>
      <c r="J1037" s="590">
        <v>44061</v>
      </c>
      <c r="K1037" s="590" t="s">
        <v>4053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6827</v>
      </c>
      <c r="C1038" s="424" t="s">
        <v>30</v>
      </c>
      <c r="D1038" s="580" t="s">
        <v>237</v>
      </c>
      <c r="E1038" s="603">
        <v>384533.87</v>
      </c>
      <c r="F1038" s="580" t="s">
        <v>5537</v>
      </c>
      <c r="G1038" s="590" t="s">
        <v>18</v>
      </c>
      <c r="H1038" s="590" t="s">
        <v>42</v>
      </c>
      <c r="I1038" s="590" t="s">
        <v>4393</v>
      </c>
      <c r="J1038" s="590">
        <v>44421</v>
      </c>
      <c r="K1038" s="590" t="s">
        <v>4064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6679</v>
      </c>
      <c r="C1039" s="424" t="s">
        <v>30</v>
      </c>
      <c r="D1039" s="580" t="s">
        <v>6357</v>
      </c>
      <c r="E1039" s="603">
        <v>30000</v>
      </c>
      <c r="F1039" s="580" t="s">
        <v>1917</v>
      </c>
      <c r="G1039" s="590" t="s">
        <v>18</v>
      </c>
      <c r="H1039" s="590" t="s">
        <v>32</v>
      </c>
      <c r="I1039" s="590" t="s">
        <v>6347</v>
      </c>
      <c r="J1039" s="590">
        <v>44594</v>
      </c>
      <c r="K1039" s="590" t="s">
        <v>4061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6828</v>
      </c>
      <c r="C1040" s="424" t="s">
        <v>30</v>
      </c>
      <c r="D1040" s="580" t="s">
        <v>1307</v>
      </c>
      <c r="E1040" s="603">
        <v>190943.67</v>
      </c>
      <c r="F1040" s="580" t="s">
        <v>6829</v>
      </c>
      <c r="G1040" s="590" t="s">
        <v>3158</v>
      </c>
      <c r="H1040" s="590" t="s">
        <v>32</v>
      </c>
      <c r="I1040" s="590" t="s">
        <v>3158</v>
      </c>
      <c r="J1040" s="590">
        <v>44361</v>
      </c>
      <c r="K1040" s="590" t="s">
        <v>4064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6830</v>
      </c>
      <c r="C1041" s="424" t="s">
        <v>30</v>
      </c>
      <c r="D1041" s="580" t="s">
        <v>237</v>
      </c>
      <c r="E1041" s="603">
        <v>32923.57</v>
      </c>
      <c r="F1041" s="580" t="s">
        <v>5276</v>
      </c>
      <c r="G1041" s="590" t="s">
        <v>18</v>
      </c>
      <c r="H1041" s="590" t="s">
        <v>42</v>
      </c>
      <c r="I1041" s="590" t="s">
        <v>5277</v>
      </c>
      <c r="J1041" s="590">
        <v>44623</v>
      </c>
      <c r="K1041" s="580" t="s">
        <v>6831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6819</v>
      </c>
      <c r="C1042" s="424" t="s">
        <v>30</v>
      </c>
      <c r="D1042" s="580" t="s">
        <v>6357</v>
      </c>
      <c r="E1042" s="603">
        <v>10000</v>
      </c>
      <c r="F1042" s="580" t="s">
        <v>4342</v>
      </c>
      <c r="G1042" s="590" t="s">
        <v>18</v>
      </c>
      <c r="H1042" s="590" t="s">
        <v>42</v>
      </c>
      <c r="I1042" s="590" t="s">
        <v>90</v>
      </c>
      <c r="J1042" s="590">
        <v>44762</v>
      </c>
      <c r="K1042" s="590" t="s">
        <v>4064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6832</v>
      </c>
      <c r="C1043" s="424" t="s">
        <v>30</v>
      </c>
      <c r="D1043" s="580" t="s">
        <v>6357</v>
      </c>
      <c r="E1043" s="603">
        <v>96196</v>
      </c>
      <c r="F1043" s="580" t="s">
        <v>4770</v>
      </c>
      <c r="G1043" s="590" t="s">
        <v>18</v>
      </c>
      <c r="H1043" s="590" t="s">
        <v>32</v>
      </c>
      <c r="I1043" s="590" t="s">
        <v>4387</v>
      </c>
      <c r="J1043" s="590">
        <v>44218</v>
      </c>
      <c r="K1043" s="590" t="s">
        <v>4047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4" t="s">
        <v>30</v>
      </c>
      <c r="D1044" s="580" t="s">
        <v>6357</v>
      </c>
      <c r="E1044" s="603">
        <v>21000</v>
      </c>
      <c r="F1044" s="580" t="s">
        <v>5193</v>
      </c>
      <c r="G1044" s="590" t="s">
        <v>18</v>
      </c>
      <c r="H1044" s="590" t="s">
        <v>32</v>
      </c>
      <c r="I1044" s="590" t="s">
        <v>255</v>
      </c>
      <c r="J1044" s="590">
        <v>44385</v>
      </c>
      <c r="K1044" s="590" t="s">
        <v>4101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6833</v>
      </c>
      <c r="C1045" s="424" t="s">
        <v>30</v>
      </c>
      <c r="D1045" s="580" t="s">
        <v>237</v>
      </c>
      <c r="E1045" s="603" t="s">
        <v>3378</v>
      </c>
      <c r="F1045" s="580" t="s">
        <v>6834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4068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6835</v>
      </c>
      <c r="C1046" s="424" t="s">
        <v>30</v>
      </c>
      <c r="D1046" s="580" t="s">
        <v>6357</v>
      </c>
      <c r="E1046" s="603">
        <v>60000</v>
      </c>
      <c r="F1046" s="580" t="s">
        <v>4096</v>
      </c>
      <c r="G1046" s="590" t="s">
        <v>18</v>
      </c>
      <c r="H1046" s="590" t="s">
        <v>32</v>
      </c>
      <c r="I1046" s="590" t="s">
        <v>255</v>
      </c>
      <c r="J1046" s="590">
        <v>44652</v>
      </c>
      <c r="K1046" s="590" t="s">
        <v>4061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6815</v>
      </c>
      <c r="C1047" s="424" t="s">
        <v>30</v>
      </c>
      <c r="D1047" s="580" t="s">
        <v>6357</v>
      </c>
      <c r="E1047" s="603">
        <v>18000</v>
      </c>
      <c r="F1047" s="580" t="s">
        <v>4957</v>
      </c>
      <c r="G1047" s="590" t="s">
        <v>18</v>
      </c>
      <c r="H1047" s="590" t="s">
        <v>42</v>
      </c>
      <c r="I1047" s="590" t="s">
        <v>6816</v>
      </c>
      <c r="J1047" s="590">
        <v>44776</v>
      </c>
      <c r="K1047" s="590" t="s">
        <v>4068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6836</v>
      </c>
      <c r="C1048" s="424" t="s">
        <v>30</v>
      </c>
      <c r="D1048" s="580" t="s">
        <v>237</v>
      </c>
      <c r="E1048" s="603">
        <v>156696.82</v>
      </c>
      <c r="F1048" s="580" t="s">
        <v>5977</v>
      </c>
      <c r="G1048" s="590" t="s">
        <v>18</v>
      </c>
      <c r="H1048" s="590" t="s">
        <v>42</v>
      </c>
      <c r="I1048" s="590" t="s">
        <v>4393</v>
      </c>
      <c r="J1048" s="590">
        <v>44461</v>
      </c>
      <c r="K1048" s="590" t="s">
        <v>4061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6837</v>
      </c>
      <c r="C1049" s="424" t="s">
        <v>30</v>
      </c>
      <c r="D1049" s="580" t="s">
        <v>6357</v>
      </c>
      <c r="E1049" s="603">
        <v>4800</v>
      </c>
      <c r="F1049" s="580" t="s">
        <v>710</v>
      </c>
      <c r="G1049" s="590" t="s">
        <v>18</v>
      </c>
      <c r="H1049" s="590" t="s">
        <v>32</v>
      </c>
      <c r="I1049" s="590" t="s">
        <v>220</v>
      </c>
      <c r="J1049" s="590">
        <v>44819</v>
      </c>
      <c r="K1049" s="590" t="s">
        <v>4064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6837</v>
      </c>
      <c r="C1050" s="424" t="s">
        <v>30</v>
      </c>
      <c r="D1050" s="580" t="s">
        <v>6357</v>
      </c>
      <c r="E1050" s="603">
        <v>7477.76</v>
      </c>
      <c r="F1050" s="580" t="s">
        <v>710</v>
      </c>
      <c r="G1050" s="590" t="s">
        <v>18</v>
      </c>
      <c r="H1050" s="590" t="s">
        <v>32</v>
      </c>
      <c r="I1050" s="590" t="s">
        <v>220</v>
      </c>
      <c r="J1050" s="590">
        <v>44819</v>
      </c>
      <c r="K1050" s="590" t="s">
        <v>4064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6838</v>
      </c>
      <c r="C1051" s="424" t="s">
        <v>30</v>
      </c>
      <c r="D1051" s="580" t="s">
        <v>6357</v>
      </c>
      <c r="E1051" s="603">
        <v>199998</v>
      </c>
      <c r="F1051" s="580" t="s">
        <v>4804</v>
      </c>
      <c r="G1051" s="590" t="s">
        <v>18</v>
      </c>
      <c r="H1051" s="590" t="s">
        <v>42</v>
      </c>
      <c r="I1051" s="590" t="s">
        <v>48</v>
      </c>
      <c r="J1051" s="590">
        <v>44739</v>
      </c>
      <c r="K1051" s="590" t="s">
        <v>4061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6839</v>
      </c>
      <c r="C1052" s="424" t="s">
        <v>30</v>
      </c>
      <c r="D1052" s="580" t="s">
        <v>237</v>
      </c>
      <c r="E1052" s="603">
        <v>104271.35</v>
      </c>
      <c r="F1052" s="580" t="s">
        <v>4169</v>
      </c>
      <c r="G1052" s="590" t="s">
        <v>18</v>
      </c>
      <c r="H1052" s="590" t="s">
        <v>42</v>
      </c>
      <c r="I1052" s="590" t="s">
        <v>48</v>
      </c>
      <c r="J1052" s="590">
        <v>44460</v>
      </c>
      <c r="K1052" s="590" t="s">
        <v>4170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6822</v>
      </c>
      <c r="C1053" s="424" t="s">
        <v>30</v>
      </c>
      <c r="D1053" s="580" t="s">
        <v>6357</v>
      </c>
      <c r="E1053" s="603">
        <v>400000</v>
      </c>
      <c r="F1053" s="580" t="s">
        <v>2114</v>
      </c>
      <c r="G1053" s="590" t="s">
        <v>18</v>
      </c>
      <c r="H1053" s="590" t="s">
        <v>42</v>
      </c>
      <c r="I1053" s="590" t="s">
        <v>308</v>
      </c>
      <c r="J1053" s="590">
        <v>44698</v>
      </c>
      <c r="K1053" s="590" t="s">
        <v>4068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6428</v>
      </c>
      <c r="C1054" s="424" t="s">
        <v>30</v>
      </c>
      <c r="D1054" s="580" t="s">
        <v>6357</v>
      </c>
      <c r="E1054" s="603">
        <v>10000</v>
      </c>
      <c r="F1054" s="580" t="s">
        <v>4631</v>
      </c>
      <c r="G1054" s="590" t="s">
        <v>159</v>
      </c>
      <c r="H1054" s="590" t="s">
        <v>32</v>
      </c>
      <c r="I1054" s="590" t="s">
        <v>4121</v>
      </c>
      <c r="J1054" s="590">
        <v>44263</v>
      </c>
      <c r="K1054" s="590" t="s">
        <v>4053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6679</v>
      </c>
      <c r="C1055" s="424" t="s">
        <v>30</v>
      </c>
      <c r="D1055" s="580" t="s">
        <v>6357</v>
      </c>
      <c r="E1055" s="603">
        <v>30000</v>
      </c>
      <c r="F1055" s="580" t="s">
        <v>1917</v>
      </c>
      <c r="G1055" s="590" t="s">
        <v>18</v>
      </c>
      <c r="H1055" s="590" t="s">
        <v>32</v>
      </c>
      <c r="I1055" s="590" t="s">
        <v>6347</v>
      </c>
      <c r="J1055" s="590">
        <v>44594</v>
      </c>
      <c r="K1055" s="590" t="s">
        <v>4061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6840</v>
      </c>
      <c r="C1056" s="424" t="s">
        <v>30</v>
      </c>
      <c r="D1056" s="580" t="s">
        <v>6357</v>
      </c>
      <c r="E1056" s="603">
        <v>10000</v>
      </c>
      <c r="F1056" s="580" t="s">
        <v>4184</v>
      </c>
      <c r="G1056" s="590" t="s">
        <v>159</v>
      </c>
      <c r="H1056" s="590" t="s">
        <v>32</v>
      </c>
      <c r="I1056" s="590" t="s">
        <v>3887</v>
      </c>
      <c r="J1056" s="590">
        <v>44217</v>
      </c>
      <c r="K1056" s="590" t="s">
        <v>4053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6841</v>
      </c>
      <c r="C1057" s="424" t="s">
        <v>30</v>
      </c>
      <c r="D1057" s="580" t="s">
        <v>6357</v>
      </c>
      <c r="E1057" s="603">
        <v>2000</v>
      </c>
      <c r="F1057" s="580" t="s">
        <v>864</v>
      </c>
      <c r="G1057" s="590" t="s">
        <v>159</v>
      </c>
      <c r="H1057" s="590" t="s">
        <v>32</v>
      </c>
      <c r="I1057" s="590" t="s">
        <v>6299</v>
      </c>
      <c r="J1057" s="590">
        <v>44421</v>
      </c>
      <c r="K1057" s="590" t="s">
        <v>4053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6822</v>
      </c>
      <c r="C1058" s="424" t="s">
        <v>30</v>
      </c>
      <c r="D1058" s="580" t="s">
        <v>6357</v>
      </c>
      <c r="E1058" s="603">
        <v>122000</v>
      </c>
      <c r="F1058" s="580" t="s">
        <v>5114</v>
      </c>
      <c r="G1058" s="590" t="s">
        <v>18</v>
      </c>
      <c r="H1058" s="590" t="s">
        <v>42</v>
      </c>
      <c r="I1058" s="590" t="s">
        <v>308</v>
      </c>
      <c r="J1058" s="590">
        <v>44698</v>
      </c>
      <c r="K1058" s="590" t="s">
        <v>4068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6822</v>
      </c>
      <c r="C1059" s="424" t="s">
        <v>30</v>
      </c>
      <c r="D1059" s="580" t="s">
        <v>6357</v>
      </c>
      <c r="E1059" s="603">
        <v>13000</v>
      </c>
      <c r="F1059" s="580" t="s">
        <v>5114</v>
      </c>
      <c r="G1059" s="590" t="s">
        <v>18</v>
      </c>
      <c r="H1059" s="590" t="s">
        <v>42</v>
      </c>
      <c r="I1059" s="590" t="s">
        <v>308</v>
      </c>
      <c r="J1059" s="590">
        <v>44698</v>
      </c>
      <c r="K1059" s="590" t="s">
        <v>4068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6668</v>
      </c>
      <c r="C1060" s="424" t="s">
        <v>30</v>
      </c>
      <c r="D1060" s="580" t="s">
        <v>6357</v>
      </c>
      <c r="E1060" s="603">
        <v>25000</v>
      </c>
      <c r="F1060" s="580" t="s">
        <v>4210</v>
      </c>
      <c r="G1060" s="590" t="s">
        <v>18</v>
      </c>
      <c r="H1060" s="590" t="s">
        <v>32</v>
      </c>
      <c r="I1060" s="590" t="s">
        <v>4211</v>
      </c>
      <c r="J1060" s="590">
        <v>44061</v>
      </c>
      <c r="K1060" s="590" t="s">
        <v>4053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6721</v>
      </c>
      <c r="C1061" s="549" t="s">
        <v>30</v>
      </c>
      <c r="D1061" s="580" t="s">
        <v>6357</v>
      </c>
      <c r="E1061" s="592">
        <v>50000</v>
      </c>
      <c r="F1061" s="549" t="s">
        <v>2249</v>
      </c>
      <c r="G1061" s="580" t="s">
        <v>18</v>
      </c>
      <c r="H1061" s="580" t="s">
        <v>42</v>
      </c>
      <c r="I1061" s="580" t="s">
        <v>90</v>
      </c>
      <c r="J1061" s="590">
        <v>44614</v>
      </c>
      <c r="K1061" s="573" t="s">
        <v>4053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6688</v>
      </c>
      <c r="C1062" s="549" t="s">
        <v>30</v>
      </c>
      <c r="D1062" s="615" t="s">
        <v>6357</v>
      </c>
      <c r="E1062" s="616">
        <v>18000</v>
      </c>
      <c r="F1062" s="615" t="s">
        <v>4098</v>
      </c>
      <c r="G1062" s="615" t="s">
        <v>18</v>
      </c>
      <c r="H1062" s="615" t="s">
        <v>42</v>
      </c>
      <c r="I1062" s="615" t="s">
        <v>90</v>
      </c>
      <c r="J1062" s="614">
        <v>44609</v>
      </c>
      <c r="K1062" s="549" t="s">
        <v>4064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6842</v>
      </c>
      <c r="C1063" s="549" t="s">
        <v>30</v>
      </c>
      <c r="D1063" s="615" t="s">
        <v>6357</v>
      </c>
      <c r="E1063" s="616">
        <v>50000</v>
      </c>
      <c r="F1063" s="615" t="s">
        <v>6843</v>
      </c>
      <c r="G1063" s="615" t="s">
        <v>18</v>
      </c>
      <c r="H1063" s="615" t="s">
        <v>32</v>
      </c>
      <c r="I1063" s="615" t="s">
        <v>66</v>
      </c>
      <c r="J1063" s="614">
        <v>44831</v>
      </c>
      <c r="K1063" s="590" t="s">
        <v>4047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6844</v>
      </c>
      <c r="C1064" s="580" t="s">
        <v>30</v>
      </c>
      <c r="D1064" s="580" t="s">
        <v>6357</v>
      </c>
      <c r="E1064" s="616">
        <v>10000</v>
      </c>
      <c r="F1064" s="615" t="s">
        <v>1706</v>
      </c>
      <c r="G1064" s="580" t="s">
        <v>18</v>
      </c>
      <c r="H1064" s="580" t="s">
        <v>42</v>
      </c>
      <c r="I1064" s="580" t="s">
        <v>6816</v>
      </c>
      <c r="J1064" s="590">
        <v>44733</v>
      </c>
      <c r="K1064" s="580" t="s">
        <v>4064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6688</v>
      </c>
      <c r="C1065" s="549" t="s">
        <v>30</v>
      </c>
      <c r="D1065" s="615" t="s">
        <v>6357</v>
      </c>
      <c r="E1065" s="616">
        <v>20000</v>
      </c>
      <c r="F1065" s="615" t="s">
        <v>4098</v>
      </c>
      <c r="G1065" s="615" t="s">
        <v>18</v>
      </c>
      <c r="H1065" s="615" t="s">
        <v>42</v>
      </c>
      <c r="I1065" s="615" t="s">
        <v>90</v>
      </c>
      <c r="J1065" s="614">
        <v>44609</v>
      </c>
      <c r="K1065" s="549" t="s">
        <v>4064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30</v>
      </c>
      <c r="D1066" s="580" t="s">
        <v>6357</v>
      </c>
      <c r="E1066" s="592">
        <v>50000</v>
      </c>
      <c r="F1066" s="572" t="s">
        <v>5508</v>
      </c>
      <c r="G1066" s="572" t="s">
        <v>18</v>
      </c>
      <c r="H1066" s="580" t="s">
        <v>42</v>
      </c>
      <c r="I1066" s="580" t="s">
        <v>52</v>
      </c>
      <c r="J1066" s="590">
        <v>44469</v>
      </c>
      <c r="K1066" s="573" t="s">
        <v>4064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6845</v>
      </c>
      <c r="C1067" s="580" t="s">
        <v>30</v>
      </c>
      <c r="D1067" s="580" t="s">
        <v>6357</v>
      </c>
      <c r="E1067" s="592">
        <v>10000</v>
      </c>
      <c r="F1067" s="580" t="s">
        <v>4572</v>
      </c>
      <c r="G1067" s="580" t="s">
        <v>18</v>
      </c>
      <c r="H1067" s="580" t="s">
        <v>2248</v>
      </c>
      <c r="I1067" s="580" t="s">
        <v>4573</v>
      </c>
      <c r="J1067" s="590">
        <v>44260</v>
      </c>
      <c r="K1067" s="580" t="s">
        <v>4068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6846</v>
      </c>
      <c r="C1068" s="580" t="s">
        <v>30</v>
      </c>
      <c r="D1068" s="580" t="s">
        <v>6357</v>
      </c>
      <c r="E1068" s="592">
        <v>4000</v>
      </c>
      <c r="F1068" s="580" t="s">
        <v>5143</v>
      </c>
      <c r="G1068" s="580" t="s">
        <v>18</v>
      </c>
      <c r="H1068" s="580" t="s">
        <v>32</v>
      </c>
      <c r="I1068" s="580" t="s">
        <v>52</v>
      </c>
      <c r="J1068" s="590">
        <v>44749</v>
      </c>
      <c r="K1068" s="580" t="s">
        <v>4061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6775</v>
      </c>
      <c r="C1069" s="549" t="s">
        <v>30</v>
      </c>
      <c r="D1069" s="615" t="s">
        <v>6357</v>
      </c>
      <c r="E1069" s="616">
        <v>30000</v>
      </c>
      <c r="F1069" s="615" t="s">
        <v>1733</v>
      </c>
      <c r="G1069" s="615" t="s">
        <v>18</v>
      </c>
      <c r="H1069" s="615" t="s">
        <v>42</v>
      </c>
      <c r="I1069" s="615" t="s">
        <v>52</v>
      </c>
      <c r="J1069" s="614">
        <v>44568</v>
      </c>
      <c r="K1069" s="549" t="s">
        <v>4723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30</v>
      </c>
      <c r="D1070" s="580" t="s">
        <v>6357</v>
      </c>
      <c r="E1070" s="592">
        <v>500</v>
      </c>
      <c r="F1070" s="580" t="s">
        <v>4555</v>
      </c>
      <c r="G1070" s="572" t="s">
        <v>18</v>
      </c>
      <c r="H1070" s="580" t="s">
        <v>42</v>
      </c>
      <c r="I1070" s="580" t="s">
        <v>4393</v>
      </c>
      <c r="J1070" s="590">
        <v>44503</v>
      </c>
      <c r="K1070" s="549" t="s">
        <v>4101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6847</v>
      </c>
      <c r="C1071" s="580" t="s">
        <v>30</v>
      </c>
      <c r="D1071" s="580" t="s">
        <v>6357</v>
      </c>
      <c r="E1071" s="592">
        <v>15000</v>
      </c>
      <c r="F1071" s="580" t="s">
        <v>4120</v>
      </c>
      <c r="G1071" s="580" t="s">
        <v>159</v>
      </c>
      <c r="H1071" s="580" t="s">
        <v>32</v>
      </c>
      <c r="I1071" s="580" t="s">
        <v>5562</v>
      </c>
      <c r="J1071" s="590">
        <v>44085</v>
      </c>
      <c r="K1071" s="580" t="s">
        <v>4053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6837</v>
      </c>
      <c r="C1072" s="580" t="s">
        <v>30</v>
      </c>
      <c r="D1072" s="580" t="s">
        <v>6357</v>
      </c>
      <c r="E1072" s="592">
        <v>4500</v>
      </c>
      <c r="F1072" s="580" t="s">
        <v>710</v>
      </c>
      <c r="G1072" s="580" t="s">
        <v>18</v>
      </c>
      <c r="H1072" s="580" t="s">
        <v>32</v>
      </c>
      <c r="I1072" s="580" t="s">
        <v>220</v>
      </c>
      <c r="J1072" s="590">
        <v>44819</v>
      </c>
      <c r="K1072" s="580" t="s">
        <v>4064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6846</v>
      </c>
      <c r="C1073" s="580" t="s">
        <v>30</v>
      </c>
      <c r="D1073" s="580" t="s">
        <v>6357</v>
      </c>
      <c r="E1073" s="592">
        <v>6500</v>
      </c>
      <c r="F1073" s="580" t="s">
        <v>5143</v>
      </c>
      <c r="G1073" s="580" t="s">
        <v>18</v>
      </c>
      <c r="H1073" s="580" t="s">
        <v>32</v>
      </c>
      <c r="I1073" s="580" t="s">
        <v>52</v>
      </c>
      <c r="J1073" s="590">
        <v>44749</v>
      </c>
      <c r="K1073" s="580" t="s">
        <v>4061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6848</v>
      </c>
      <c r="C1074" s="580" t="s">
        <v>30</v>
      </c>
      <c r="D1074" s="580" t="s">
        <v>6357</v>
      </c>
      <c r="E1074" s="592">
        <v>100000</v>
      </c>
      <c r="F1074" s="580" t="s">
        <v>4999</v>
      </c>
      <c r="G1074" s="580" t="s">
        <v>18</v>
      </c>
      <c r="H1074" s="580" t="s">
        <v>42</v>
      </c>
      <c r="I1074" s="580" t="s">
        <v>308</v>
      </c>
      <c r="J1074" s="590">
        <v>44790</v>
      </c>
      <c r="K1074" s="580" t="s">
        <v>4064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6679</v>
      </c>
      <c r="C1075" s="580" t="s">
        <v>30</v>
      </c>
      <c r="D1075" s="580" t="s">
        <v>6357</v>
      </c>
      <c r="E1075" s="592">
        <v>30000</v>
      </c>
      <c r="F1075" s="580" t="s">
        <v>1917</v>
      </c>
      <c r="G1075" s="572" t="s">
        <v>18</v>
      </c>
      <c r="H1075" s="572" t="s">
        <v>32</v>
      </c>
      <c r="I1075" s="572" t="s">
        <v>6680</v>
      </c>
      <c r="J1075" s="613">
        <v>44594</v>
      </c>
      <c r="K1075" s="580" t="s">
        <v>4061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6844</v>
      </c>
      <c r="C1076" s="580" t="s">
        <v>30</v>
      </c>
      <c r="D1076" s="580" t="s">
        <v>6357</v>
      </c>
      <c r="E1076" s="592">
        <v>1000</v>
      </c>
      <c r="F1076" s="580" t="s">
        <v>6849</v>
      </c>
      <c r="G1076" s="580" t="s">
        <v>18</v>
      </c>
      <c r="H1076" s="580" t="s">
        <v>42</v>
      </c>
      <c r="I1076" s="580" t="s">
        <v>6816</v>
      </c>
      <c r="J1076" s="590">
        <v>44733</v>
      </c>
      <c r="K1076" s="580" t="s">
        <v>4064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6850</v>
      </c>
      <c r="C1077" s="580" t="s">
        <v>30</v>
      </c>
      <c r="D1077" s="580" t="s">
        <v>6357</v>
      </c>
      <c r="E1077" s="592">
        <v>60000</v>
      </c>
      <c r="F1077" s="580" t="s">
        <v>2877</v>
      </c>
      <c r="G1077" s="580" t="s">
        <v>18</v>
      </c>
      <c r="H1077" s="580" t="s">
        <v>32</v>
      </c>
      <c r="I1077" s="580" t="s">
        <v>255</v>
      </c>
      <c r="J1077" s="590">
        <v>44802</v>
      </c>
      <c r="K1077" s="580" t="s">
        <v>4061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6790</v>
      </c>
      <c r="C1078" s="580" t="s">
        <v>30</v>
      </c>
      <c r="D1078" s="580" t="s">
        <v>6357</v>
      </c>
      <c r="E1078" s="592">
        <v>8000</v>
      </c>
      <c r="F1078" s="580" t="s">
        <v>4981</v>
      </c>
      <c r="G1078" s="580" t="s">
        <v>18</v>
      </c>
      <c r="H1078" s="580" t="s">
        <v>32</v>
      </c>
      <c r="I1078" s="580" t="s">
        <v>3306</v>
      </c>
      <c r="J1078" s="590">
        <v>44393</v>
      </c>
      <c r="K1078" s="580" t="s">
        <v>4047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6851</v>
      </c>
      <c r="C1079" s="580" t="s">
        <v>30</v>
      </c>
      <c r="D1079" s="580" t="s">
        <v>6357</v>
      </c>
      <c r="E1079" s="592">
        <v>6000</v>
      </c>
      <c r="F1079" s="580" t="s">
        <v>455</v>
      </c>
      <c r="G1079" s="580" t="s">
        <v>18</v>
      </c>
      <c r="H1079" s="580" t="s">
        <v>42</v>
      </c>
      <c r="I1079" s="580" t="s">
        <v>52</v>
      </c>
      <c r="J1079" s="590">
        <v>44767</v>
      </c>
      <c r="K1079" s="580" t="s">
        <v>4061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6822</v>
      </c>
      <c r="C1080" s="424" t="s">
        <v>30</v>
      </c>
      <c r="D1080" s="580" t="s">
        <v>6357</v>
      </c>
      <c r="E1080" s="603">
        <v>85000</v>
      </c>
      <c r="F1080" s="580" t="s">
        <v>5114</v>
      </c>
      <c r="G1080" s="590" t="s">
        <v>18</v>
      </c>
      <c r="H1080" s="590" t="s">
        <v>42</v>
      </c>
      <c r="I1080" s="590" t="s">
        <v>308</v>
      </c>
      <c r="J1080" s="590">
        <v>44698</v>
      </c>
      <c r="K1080" s="590" t="s">
        <v>4068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30</v>
      </c>
      <c r="D1081" s="580" t="s">
        <v>6357</v>
      </c>
      <c r="E1081" s="592">
        <v>100000</v>
      </c>
      <c r="F1081" s="572" t="s">
        <v>5508</v>
      </c>
      <c r="G1081" s="572" t="s">
        <v>18</v>
      </c>
      <c r="H1081" s="580" t="s">
        <v>42</v>
      </c>
      <c r="I1081" s="580" t="s">
        <v>52</v>
      </c>
      <c r="J1081" s="590">
        <v>44469</v>
      </c>
      <c r="K1081" s="573" t="s">
        <v>4064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6852</v>
      </c>
      <c r="C1082" s="580" t="s">
        <v>30</v>
      </c>
      <c r="D1082" s="580" t="s">
        <v>6357</v>
      </c>
      <c r="E1082" s="592">
        <v>5000</v>
      </c>
      <c r="F1082" s="580" t="s">
        <v>302</v>
      </c>
      <c r="G1082" s="580" t="s">
        <v>159</v>
      </c>
      <c r="H1082" s="580" t="s">
        <v>32</v>
      </c>
      <c r="I1082" s="580" t="s">
        <v>4106</v>
      </c>
      <c r="J1082" s="590">
        <v>44231</v>
      </c>
      <c r="K1082" s="580" t="s">
        <v>4068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6668</v>
      </c>
      <c r="C1083" s="424" t="s">
        <v>30</v>
      </c>
      <c r="D1083" s="580" t="s">
        <v>6357</v>
      </c>
      <c r="E1083" s="603">
        <v>20000</v>
      </c>
      <c r="F1083" s="580" t="s">
        <v>4210</v>
      </c>
      <c r="G1083" s="580" t="s">
        <v>18</v>
      </c>
      <c r="H1083" s="580" t="s">
        <v>32</v>
      </c>
      <c r="I1083" s="580" t="s">
        <v>4211</v>
      </c>
      <c r="J1083" s="590">
        <v>44061</v>
      </c>
      <c r="K1083" s="580" t="s">
        <v>4053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6853</v>
      </c>
      <c r="C1084" s="580" t="s">
        <v>30</v>
      </c>
      <c r="D1084" s="580" t="s">
        <v>6357</v>
      </c>
      <c r="E1084" s="592">
        <v>10000</v>
      </c>
      <c r="F1084" s="580" t="s">
        <v>3355</v>
      </c>
      <c r="G1084" s="580" t="s">
        <v>18</v>
      </c>
      <c r="H1084" s="580" t="s">
        <v>32</v>
      </c>
      <c r="I1084" s="580" t="s">
        <v>255</v>
      </c>
      <c r="J1084" s="590">
        <v>44644</v>
      </c>
      <c r="K1084" s="580" t="s">
        <v>4061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6854</v>
      </c>
      <c r="C1085" s="580" t="s">
        <v>30</v>
      </c>
      <c r="D1085" s="580" t="s">
        <v>6357</v>
      </c>
      <c r="E1085" s="592">
        <v>18042.73</v>
      </c>
      <c r="F1085" s="580" t="s">
        <v>4867</v>
      </c>
      <c r="G1085" s="580" t="s">
        <v>18</v>
      </c>
      <c r="H1085" s="580" t="s">
        <v>42</v>
      </c>
      <c r="I1085" s="580" t="s">
        <v>2233</v>
      </c>
      <c r="J1085" s="580" t="s">
        <v>3378</v>
      </c>
      <c r="K1085" s="580" t="s">
        <v>4061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6790</v>
      </c>
      <c r="C1086" s="580" t="s">
        <v>30</v>
      </c>
      <c r="D1086" s="580" t="s">
        <v>6357</v>
      </c>
      <c r="E1086" s="592">
        <v>33000</v>
      </c>
      <c r="F1086" s="580" t="s">
        <v>4981</v>
      </c>
      <c r="G1086" s="580" t="s">
        <v>18</v>
      </c>
      <c r="H1086" s="580" t="s">
        <v>32</v>
      </c>
      <c r="I1086" s="580" t="s">
        <v>3306</v>
      </c>
      <c r="J1086" s="590">
        <v>44393</v>
      </c>
      <c r="K1086" s="580" t="s">
        <v>4047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6688</v>
      </c>
      <c r="C1087" s="549" t="s">
        <v>30</v>
      </c>
      <c r="D1087" s="615" t="s">
        <v>6357</v>
      </c>
      <c r="E1087" s="616">
        <v>7000</v>
      </c>
      <c r="F1087" s="615" t="s">
        <v>4098</v>
      </c>
      <c r="G1087" s="615" t="s">
        <v>18</v>
      </c>
      <c r="H1087" s="615" t="s">
        <v>42</v>
      </c>
      <c r="I1087" s="615" t="s">
        <v>90</v>
      </c>
      <c r="J1087" s="614">
        <v>44609</v>
      </c>
      <c r="K1087" s="549" t="s">
        <v>4064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6688</v>
      </c>
      <c r="C1088" s="549" t="s">
        <v>30</v>
      </c>
      <c r="D1088" s="615" t="s">
        <v>6357</v>
      </c>
      <c r="E1088" s="616">
        <v>7000</v>
      </c>
      <c r="F1088" s="615" t="s">
        <v>4098</v>
      </c>
      <c r="G1088" s="615" t="s">
        <v>18</v>
      </c>
      <c r="H1088" s="615" t="s">
        <v>42</v>
      </c>
      <c r="I1088" s="615" t="s">
        <v>90</v>
      </c>
      <c r="J1088" s="614">
        <v>44609</v>
      </c>
      <c r="K1088" s="549" t="s">
        <v>4064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6855</v>
      </c>
      <c r="C1089" s="580" t="s">
        <v>30</v>
      </c>
      <c r="D1089" s="580" t="s">
        <v>6357</v>
      </c>
      <c r="E1089" s="592">
        <v>3000</v>
      </c>
      <c r="F1089" s="580" t="s">
        <v>6856</v>
      </c>
      <c r="G1089" s="580" t="s">
        <v>159</v>
      </c>
      <c r="H1089" s="580" t="s">
        <v>32</v>
      </c>
      <c r="I1089" s="580" t="s">
        <v>4411</v>
      </c>
      <c r="J1089" s="590">
        <v>44840</v>
      </c>
      <c r="K1089" s="580" t="s">
        <v>4061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6775</v>
      </c>
      <c r="C1090" s="549" t="s">
        <v>30</v>
      </c>
      <c r="D1090" s="615" t="s">
        <v>6357</v>
      </c>
      <c r="E1090" s="616">
        <v>300000</v>
      </c>
      <c r="F1090" s="615" t="s">
        <v>1733</v>
      </c>
      <c r="G1090" s="615" t="s">
        <v>18</v>
      </c>
      <c r="H1090" s="615" t="s">
        <v>42</v>
      </c>
      <c r="I1090" s="615" t="s">
        <v>52</v>
      </c>
      <c r="J1090" s="614">
        <v>44568</v>
      </c>
      <c r="K1090" s="549" t="s">
        <v>4723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6788</v>
      </c>
      <c r="C1091" s="580" t="s">
        <v>30</v>
      </c>
      <c r="D1091" s="580" t="s">
        <v>6357</v>
      </c>
      <c r="E1091" s="592">
        <v>5000</v>
      </c>
      <c r="F1091" s="580" t="s">
        <v>6789</v>
      </c>
      <c r="G1091" s="580" t="s">
        <v>18</v>
      </c>
      <c r="H1091" s="580" t="s">
        <v>32</v>
      </c>
      <c r="I1091" s="580" t="s">
        <v>66</v>
      </c>
      <c r="J1091" s="590">
        <v>44460</v>
      </c>
      <c r="K1091" s="580" t="s">
        <v>4061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6857</v>
      </c>
      <c r="C1092" s="580" t="s">
        <v>30</v>
      </c>
      <c r="D1092" s="580" t="s">
        <v>6357</v>
      </c>
      <c r="E1092" s="592">
        <v>30000</v>
      </c>
      <c r="F1092" s="580" t="s">
        <v>5418</v>
      </c>
      <c r="G1092" s="580" t="s">
        <v>18</v>
      </c>
      <c r="H1092" s="580" t="s">
        <v>42</v>
      </c>
      <c r="I1092" s="580" t="s">
        <v>3887</v>
      </c>
      <c r="J1092" s="590">
        <v>44186</v>
      </c>
      <c r="K1092" s="580" t="s">
        <v>4047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30</v>
      </c>
      <c r="D1093" s="580" t="s">
        <v>6357</v>
      </c>
      <c r="E1093" s="592">
        <v>4386.42</v>
      </c>
      <c r="F1093" s="580" t="s">
        <v>4555</v>
      </c>
      <c r="G1093" s="572" t="s">
        <v>18</v>
      </c>
      <c r="H1093" s="580" t="s">
        <v>42</v>
      </c>
      <c r="I1093" s="580" t="s">
        <v>4393</v>
      </c>
      <c r="J1093" s="590">
        <v>44503</v>
      </c>
      <c r="K1093" s="549" t="s">
        <v>4101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6822</v>
      </c>
      <c r="C1094" s="580" t="s">
        <v>30</v>
      </c>
      <c r="D1094" s="580" t="s">
        <v>1307</v>
      </c>
      <c r="E1094" s="592">
        <v>377183.5</v>
      </c>
      <c r="F1094" s="580" t="s">
        <v>5114</v>
      </c>
      <c r="G1094" s="580" t="s">
        <v>18</v>
      </c>
      <c r="H1094" s="580" t="s">
        <v>42</v>
      </c>
      <c r="I1094" s="580" t="s">
        <v>308</v>
      </c>
      <c r="J1094" s="590">
        <v>44714</v>
      </c>
      <c r="K1094" s="580" t="s">
        <v>4068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6858</v>
      </c>
      <c r="C1095" s="580" t="s">
        <v>30</v>
      </c>
      <c r="D1095" s="580" t="s">
        <v>6357</v>
      </c>
      <c r="E1095" s="592">
        <v>60000</v>
      </c>
      <c r="F1095" s="580" t="s">
        <v>2164</v>
      </c>
      <c r="G1095" s="580" t="s">
        <v>18</v>
      </c>
      <c r="H1095" s="580" t="s">
        <v>42</v>
      </c>
      <c r="I1095" s="580" t="s">
        <v>52</v>
      </c>
      <c r="J1095" s="590">
        <v>44714</v>
      </c>
      <c r="K1095" s="580" t="s">
        <v>4064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6721</v>
      </c>
      <c r="C1096" s="549" t="s">
        <v>30</v>
      </c>
      <c r="D1096" s="580" t="s">
        <v>6357</v>
      </c>
      <c r="E1096" s="592">
        <v>15000</v>
      </c>
      <c r="F1096" s="549" t="s">
        <v>2249</v>
      </c>
      <c r="G1096" s="580" t="s">
        <v>18</v>
      </c>
      <c r="H1096" s="580" t="s">
        <v>42</v>
      </c>
      <c r="I1096" s="580" t="s">
        <v>90</v>
      </c>
      <c r="J1096" s="590">
        <v>44614</v>
      </c>
      <c r="K1096" s="573" t="s">
        <v>4053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6679</v>
      </c>
      <c r="C1097" s="424" t="s">
        <v>30</v>
      </c>
      <c r="D1097" s="580" t="s">
        <v>6357</v>
      </c>
      <c r="E1097" s="603">
        <v>30000</v>
      </c>
      <c r="F1097" s="580" t="s">
        <v>1917</v>
      </c>
      <c r="G1097" s="590" t="s">
        <v>18</v>
      </c>
      <c r="H1097" s="590" t="s">
        <v>32</v>
      </c>
      <c r="I1097" s="590" t="s">
        <v>6347</v>
      </c>
      <c r="J1097" s="590">
        <v>44594</v>
      </c>
      <c r="K1097" s="590" t="s">
        <v>4061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6858</v>
      </c>
      <c r="C1098" s="580" t="s">
        <v>30</v>
      </c>
      <c r="D1098" s="580" t="s">
        <v>6357</v>
      </c>
      <c r="E1098" s="592">
        <v>60000</v>
      </c>
      <c r="F1098" s="580" t="s">
        <v>2164</v>
      </c>
      <c r="G1098" s="580" t="s">
        <v>18</v>
      </c>
      <c r="H1098" s="580" t="s">
        <v>42</v>
      </c>
      <c r="I1098" s="580" t="s">
        <v>52</v>
      </c>
      <c r="J1098" s="590">
        <v>44714</v>
      </c>
      <c r="K1098" s="580" t="s">
        <v>4064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6772</v>
      </c>
      <c r="C1099" s="580" t="s">
        <v>30</v>
      </c>
      <c r="D1099" s="580" t="s">
        <v>6357</v>
      </c>
      <c r="E1099" s="592">
        <v>30000</v>
      </c>
      <c r="F1099" s="580" t="s">
        <v>4359</v>
      </c>
      <c r="G1099" s="580" t="s">
        <v>18</v>
      </c>
      <c r="H1099" s="580" t="s">
        <v>42</v>
      </c>
      <c r="I1099" s="580" t="s">
        <v>5277</v>
      </c>
      <c r="J1099" s="590">
        <v>44445</v>
      </c>
      <c r="K1099" s="580" t="s">
        <v>4061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30</v>
      </c>
      <c r="D1100" s="580" t="s">
        <v>6357</v>
      </c>
      <c r="E1100" s="592">
        <v>1620</v>
      </c>
      <c r="F1100" s="580" t="s">
        <v>710</v>
      </c>
      <c r="G1100" s="580" t="s">
        <v>18</v>
      </c>
      <c r="H1100" s="580" t="s">
        <v>32</v>
      </c>
      <c r="I1100" s="580" t="s">
        <v>220</v>
      </c>
      <c r="J1100" s="590">
        <v>44819</v>
      </c>
      <c r="K1100" s="580" t="s">
        <v>4064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6850</v>
      </c>
      <c r="C1101" s="580" t="s">
        <v>30</v>
      </c>
      <c r="D1101" s="580" t="s">
        <v>6357</v>
      </c>
      <c r="E1101" s="592">
        <v>80000</v>
      </c>
      <c r="F1101" s="580" t="s">
        <v>2877</v>
      </c>
      <c r="G1101" s="580" t="s">
        <v>18</v>
      </c>
      <c r="H1101" s="580" t="s">
        <v>32</v>
      </c>
      <c r="I1101" s="580" t="s">
        <v>255</v>
      </c>
      <c r="J1101" s="590">
        <v>44802</v>
      </c>
      <c r="K1101" s="580" t="s">
        <v>4061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6857</v>
      </c>
      <c r="C1102" s="580" t="s">
        <v>30</v>
      </c>
      <c r="D1102" s="580" t="s">
        <v>237</v>
      </c>
      <c r="E1102" s="592">
        <v>159092.51</v>
      </c>
      <c r="F1102" s="580" t="s">
        <v>5418</v>
      </c>
      <c r="G1102" s="580" t="s">
        <v>18</v>
      </c>
      <c r="H1102" s="580" t="s">
        <v>42</v>
      </c>
      <c r="I1102" s="580" t="s">
        <v>3887</v>
      </c>
      <c r="J1102" s="590">
        <v>44186</v>
      </c>
      <c r="K1102" s="580" t="s">
        <v>4047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30</v>
      </c>
      <c r="D1103" s="580" t="s">
        <v>1307</v>
      </c>
      <c r="E1103" s="592">
        <v>101114.41</v>
      </c>
      <c r="F1103" s="580" t="s">
        <v>4174</v>
      </c>
      <c r="G1103" s="580" t="s">
        <v>18</v>
      </c>
      <c r="H1103" s="580" t="s">
        <v>6859</v>
      </c>
      <c r="I1103" s="580" t="s">
        <v>6860</v>
      </c>
      <c r="J1103" s="590">
        <v>44078</v>
      </c>
      <c r="K1103" s="580" t="s">
        <v>4068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6861</v>
      </c>
      <c r="C1104" s="580" t="s">
        <v>30</v>
      </c>
      <c r="D1104" s="580" t="s">
        <v>237</v>
      </c>
      <c r="E1104" s="592">
        <v>179504.09</v>
      </c>
      <c r="F1104" s="580" t="s">
        <v>4917</v>
      </c>
      <c r="G1104" s="580" t="s">
        <v>159</v>
      </c>
      <c r="H1104" s="580" t="s">
        <v>32</v>
      </c>
      <c r="I1104" s="580" t="s">
        <v>3887</v>
      </c>
      <c r="J1104" s="590">
        <v>44246</v>
      </c>
      <c r="K1104" s="580" t="s">
        <v>4053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6862</v>
      </c>
      <c r="C1105" s="580" t="s">
        <v>30</v>
      </c>
      <c r="D1105" s="580" t="s">
        <v>237</v>
      </c>
      <c r="E1105" s="592" t="s">
        <v>6863</v>
      </c>
      <c r="F1105" s="582" t="s">
        <v>5465</v>
      </c>
      <c r="G1105" s="580" t="s">
        <v>18</v>
      </c>
      <c r="H1105" s="580" t="s">
        <v>42</v>
      </c>
      <c r="I1105" s="580" t="s">
        <v>48</v>
      </c>
      <c r="J1105" s="590">
        <v>44390</v>
      </c>
      <c r="K1105" s="580" t="s">
        <v>4068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6857</v>
      </c>
      <c r="C1106" s="580" t="s">
        <v>30</v>
      </c>
      <c r="D1106" s="580" t="s">
        <v>237</v>
      </c>
      <c r="E1106" s="592">
        <v>156195.12</v>
      </c>
      <c r="F1106" s="580" t="s">
        <v>5418</v>
      </c>
      <c r="G1106" s="580" t="s">
        <v>159</v>
      </c>
      <c r="H1106" s="580" t="s">
        <v>32</v>
      </c>
      <c r="I1106" s="580" t="s">
        <v>3887</v>
      </c>
      <c r="J1106" s="590">
        <v>44186</v>
      </c>
      <c r="K1106" s="580" t="s">
        <v>4047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6634</v>
      </c>
      <c r="C1107" s="580" t="s">
        <v>30</v>
      </c>
      <c r="D1107" s="580" t="s">
        <v>237</v>
      </c>
      <c r="E1107" s="592">
        <v>244812.62</v>
      </c>
      <c r="F1107" s="580" t="s">
        <v>5491</v>
      </c>
      <c r="G1107" s="580" t="s">
        <v>159</v>
      </c>
      <c r="H1107" s="580" t="s">
        <v>42</v>
      </c>
      <c r="I1107" s="580" t="s">
        <v>6860</v>
      </c>
      <c r="J1107" s="590">
        <v>44340</v>
      </c>
      <c r="K1107" s="580" t="s">
        <v>4068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6864</v>
      </c>
      <c r="C1108" s="580" t="s">
        <v>30</v>
      </c>
      <c r="D1108" s="580" t="s">
        <v>6357</v>
      </c>
      <c r="E1108" s="592">
        <v>5000</v>
      </c>
      <c r="F1108" s="580" t="s">
        <v>5412</v>
      </c>
      <c r="G1108" s="580" t="s">
        <v>159</v>
      </c>
      <c r="H1108" s="580" t="s">
        <v>32</v>
      </c>
      <c r="I1108" s="580" t="s">
        <v>4106</v>
      </c>
      <c r="J1108" s="590">
        <v>44421</v>
      </c>
      <c r="K1108" s="580" t="s">
        <v>4068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6865</v>
      </c>
      <c r="C1109" s="580" t="s">
        <v>30</v>
      </c>
      <c r="D1109" s="580" t="s">
        <v>6357</v>
      </c>
      <c r="E1109" s="592">
        <v>25000</v>
      </c>
      <c r="F1109" s="580" t="s">
        <v>5616</v>
      </c>
      <c r="G1109" s="580" t="s">
        <v>18</v>
      </c>
      <c r="H1109" s="580" t="s">
        <v>42</v>
      </c>
      <c r="I1109" s="580" t="s">
        <v>90</v>
      </c>
      <c r="J1109" s="590">
        <v>44655</v>
      </c>
      <c r="K1109" s="580" t="s">
        <v>4061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6552</v>
      </c>
      <c r="C1110" s="580" t="s">
        <v>3156</v>
      </c>
      <c r="D1110" s="580" t="s">
        <v>237</v>
      </c>
      <c r="E1110" s="659">
        <v>70026.759999999995</v>
      </c>
      <c r="F1110" s="583" t="s">
        <v>3781</v>
      </c>
      <c r="G1110" s="580" t="s">
        <v>18</v>
      </c>
      <c r="H1110" s="580" t="s">
        <v>19</v>
      </c>
      <c r="I1110" s="580" t="s">
        <v>3206</v>
      </c>
      <c r="J1110" s="660">
        <v>44267</v>
      </c>
      <c r="K1110" s="580" t="s">
        <v>4053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3378</v>
      </c>
      <c r="C1111" s="580" t="s">
        <v>3156</v>
      </c>
      <c r="D1111" s="580" t="s">
        <v>237</v>
      </c>
      <c r="E1111" s="592">
        <v>0</v>
      </c>
      <c r="F1111" s="582" t="s">
        <v>3781</v>
      </c>
      <c r="G1111" s="580" t="s">
        <v>18</v>
      </c>
      <c r="H1111" s="580" t="s">
        <v>19</v>
      </c>
      <c r="I1111" s="580" t="s">
        <v>3206</v>
      </c>
      <c r="J1111" s="580" t="s">
        <v>3378</v>
      </c>
      <c r="K1111" s="580" t="s">
        <v>6831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6866</v>
      </c>
      <c r="C1112" s="580" t="s">
        <v>3156</v>
      </c>
      <c r="D1112" s="580" t="s">
        <v>237</v>
      </c>
      <c r="E1112" s="592" t="s">
        <v>6867</v>
      </c>
      <c r="F1112" s="580" t="s">
        <v>6868</v>
      </c>
      <c r="G1112" s="580" t="s">
        <v>18</v>
      </c>
      <c r="H1112" s="580" t="s">
        <v>19</v>
      </c>
      <c r="I1112" s="580" t="s">
        <v>3206</v>
      </c>
      <c r="J1112" s="590">
        <v>44733</v>
      </c>
      <c r="K1112" s="580" t="s">
        <v>4061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6776</v>
      </c>
      <c r="C1113" s="580" t="s">
        <v>30</v>
      </c>
      <c r="D1113" s="580" t="s">
        <v>237</v>
      </c>
      <c r="E1113" s="592">
        <v>251143.6</v>
      </c>
      <c r="F1113" s="580" t="s">
        <v>5007</v>
      </c>
      <c r="G1113" s="580" t="s">
        <v>18</v>
      </c>
      <c r="H1113" s="580" t="s">
        <v>42</v>
      </c>
      <c r="I1113" s="580" t="s">
        <v>48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6688</v>
      </c>
      <c r="C1114" s="549" t="s">
        <v>30</v>
      </c>
      <c r="D1114" s="615" t="s">
        <v>6357</v>
      </c>
      <c r="E1114" s="616">
        <v>10000</v>
      </c>
      <c r="F1114" s="615" t="s">
        <v>4098</v>
      </c>
      <c r="G1114" s="615" t="s">
        <v>18</v>
      </c>
      <c r="H1114" s="615" t="s">
        <v>42</v>
      </c>
      <c r="I1114" s="615" t="s">
        <v>90</v>
      </c>
      <c r="J1114" s="614">
        <v>44609</v>
      </c>
      <c r="K1114" s="549" t="s">
        <v>4064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6460</v>
      </c>
      <c r="C1115" s="549" t="s">
        <v>30</v>
      </c>
      <c r="D1115" s="580" t="s">
        <v>237</v>
      </c>
      <c r="E1115" s="592">
        <v>115969.72</v>
      </c>
      <c r="F1115" s="580" t="s">
        <v>5590</v>
      </c>
      <c r="G1115" s="580" t="s">
        <v>159</v>
      </c>
      <c r="H1115" s="580" t="s">
        <v>32</v>
      </c>
      <c r="I1115" s="580" t="s">
        <v>6869</v>
      </c>
      <c r="J1115" s="590">
        <v>44203</v>
      </c>
      <c r="K1115" s="580" t="s">
        <v>4053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6870</v>
      </c>
      <c r="C1116" s="580" t="s">
        <v>3156</v>
      </c>
      <c r="D1116" s="580" t="s">
        <v>237</v>
      </c>
      <c r="E1116" s="659">
        <v>6543.8</v>
      </c>
      <c r="F1116" s="580" t="s">
        <v>6871</v>
      </c>
      <c r="G1116" s="580" t="s">
        <v>18</v>
      </c>
      <c r="H1116" s="580" t="s">
        <v>19</v>
      </c>
      <c r="I1116" s="580" t="s">
        <v>72</v>
      </c>
      <c r="J1116" s="590">
        <v>44263</v>
      </c>
      <c r="K1116" s="580" t="s">
        <v>4047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30</v>
      </c>
      <c r="D1117" s="580" t="s">
        <v>6357</v>
      </c>
      <c r="E1117" s="659">
        <v>3700</v>
      </c>
      <c r="F1117" s="580" t="s">
        <v>5141</v>
      </c>
      <c r="G1117" s="580" t="s">
        <v>18</v>
      </c>
      <c r="H1117" s="580" t="s">
        <v>32</v>
      </c>
      <c r="I1117" s="580" t="s">
        <v>66</v>
      </c>
      <c r="J1117" s="590">
        <v>44460</v>
      </c>
      <c r="K1117" s="580" t="s">
        <v>4061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30</v>
      </c>
      <c r="D1118" s="580" t="s">
        <v>6357</v>
      </c>
      <c r="E1118" s="659">
        <v>250000</v>
      </c>
      <c r="F1118" s="580" t="s">
        <v>5471</v>
      </c>
      <c r="G1118" s="580" t="s">
        <v>159</v>
      </c>
      <c r="H1118" s="580" t="s">
        <v>32</v>
      </c>
      <c r="I1118" s="580" t="s">
        <v>6346</v>
      </c>
      <c r="J1118" s="590">
        <v>44714</v>
      </c>
      <c r="K1118" s="582" t="s">
        <v>4064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30</v>
      </c>
      <c r="D1119" s="580" t="s">
        <v>6357</v>
      </c>
      <c r="E1119" s="659">
        <v>150000</v>
      </c>
      <c r="F1119" s="580" t="s">
        <v>5468</v>
      </c>
      <c r="G1119" s="580" t="s">
        <v>159</v>
      </c>
      <c r="H1119" s="580" t="s">
        <v>32</v>
      </c>
      <c r="I1119" s="580" t="s">
        <v>6346</v>
      </c>
      <c r="J1119" s="590">
        <v>44714</v>
      </c>
      <c r="K1119" s="582" t="s">
        <v>4064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6872</v>
      </c>
      <c r="C1120" s="580" t="s">
        <v>30</v>
      </c>
      <c r="D1120" s="580" t="s">
        <v>6357</v>
      </c>
      <c r="E1120" s="592">
        <v>54000</v>
      </c>
      <c r="F1120" s="580" t="s">
        <v>5647</v>
      </c>
      <c r="G1120" s="580" t="s">
        <v>159</v>
      </c>
      <c r="H1120" s="580" t="s">
        <v>32</v>
      </c>
      <c r="I1120" s="580" t="s">
        <v>1841</v>
      </c>
      <c r="J1120" s="590">
        <v>44134</v>
      </c>
      <c r="K1120" s="580" t="s">
        <v>4047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6873</v>
      </c>
      <c r="C1121" s="580" t="s">
        <v>30</v>
      </c>
      <c r="D1121" s="580" t="s">
        <v>1307</v>
      </c>
      <c r="E1121" s="592">
        <v>105535.73</v>
      </c>
      <c r="F1121" s="580" t="s">
        <v>6874</v>
      </c>
      <c r="G1121" s="580" t="s">
        <v>159</v>
      </c>
      <c r="H1121" s="580" t="s">
        <v>32</v>
      </c>
      <c r="I1121" s="580" t="s">
        <v>3035</v>
      </c>
      <c r="J1121" s="613">
        <v>44361</v>
      </c>
      <c r="K1121" s="580" t="s">
        <v>4064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6679</v>
      </c>
      <c r="C1122" s="580" t="s">
        <v>30</v>
      </c>
      <c r="D1122" s="580" t="s">
        <v>6357</v>
      </c>
      <c r="E1122" s="592">
        <v>30000</v>
      </c>
      <c r="F1122" s="580" t="s">
        <v>1917</v>
      </c>
      <c r="G1122" s="590" t="s">
        <v>18</v>
      </c>
      <c r="H1122" s="590" t="s">
        <v>32</v>
      </c>
      <c r="I1122" s="590" t="s">
        <v>6347</v>
      </c>
      <c r="J1122" s="590">
        <v>44594</v>
      </c>
      <c r="K1122" s="590" t="s">
        <v>4061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6790</v>
      </c>
      <c r="C1123" s="580" t="s">
        <v>30</v>
      </c>
      <c r="D1123" s="580" t="s">
        <v>6357</v>
      </c>
      <c r="E1123" s="592">
        <v>11000</v>
      </c>
      <c r="F1123" s="580" t="s">
        <v>4981</v>
      </c>
      <c r="G1123" s="580" t="s">
        <v>18</v>
      </c>
      <c r="H1123" s="580" t="s">
        <v>32</v>
      </c>
      <c r="I1123" s="580" t="s">
        <v>3306</v>
      </c>
      <c r="J1123" s="590">
        <v>44393</v>
      </c>
      <c r="K1123" s="580" t="s">
        <v>4047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6875</v>
      </c>
      <c r="C1124" s="580" t="s">
        <v>30</v>
      </c>
      <c r="D1124" s="580" t="s">
        <v>6357</v>
      </c>
      <c r="E1124" s="592">
        <v>12000</v>
      </c>
      <c r="F1124" s="580" t="s">
        <v>6876</v>
      </c>
      <c r="G1124" s="580" t="s">
        <v>18</v>
      </c>
      <c r="H1124" s="580" t="s">
        <v>32</v>
      </c>
      <c r="I1124" s="580" t="s">
        <v>409</v>
      </c>
      <c r="J1124" s="590">
        <v>44076</v>
      </c>
      <c r="K1124" s="580" t="s">
        <v>4064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6877</v>
      </c>
      <c r="C1125" s="580" t="s">
        <v>30</v>
      </c>
      <c r="D1125" s="580" t="s">
        <v>6357</v>
      </c>
      <c r="E1125" s="592">
        <v>36019.279999999999</v>
      </c>
      <c r="F1125" s="580" t="s">
        <v>4655</v>
      </c>
      <c r="G1125" s="590" t="s">
        <v>18</v>
      </c>
      <c r="H1125" s="590" t="s">
        <v>42</v>
      </c>
      <c r="I1125" s="590" t="s">
        <v>5277</v>
      </c>
      <c r="J1125" s="590">
        <v>44511</v>
      </c>
      <c r="K1125" s="590" t="s">
        <v>4053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6775</v>
      </c>
      <c r="C1126" s="580" t="s">
        <v>30</v>
      </c>
      <c r="D1126" s="580" t="s">
        <v>6357</v>
      </c>
      <c r="E1126" s="592">
        <v>10000</v>
      </c>
      <c r="F1126" s="580" t="s">
        <v>1733</v>
      </c>
      <c r="G1126" s="615" t="s">
        <v>18</v>
      </c>
      <c r="H1126" s="615" t="s">
        <v>42</v>
      </c>
      <c r="I1126" s="615" t="s">
        <v>52</v>
      </c>
      <c r="J1126" s="614">
        <v>44568</v>
      </c>
      <c r="K1126" s="549" t="s">
        <v>4723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6835</v>
      </c>
      <c r="C1127" s="580" t="s">
        <v>30</v>
      </c>
      <c r="D1127" s="580" t="s">
        <v>1307</v>
      </c>
      <c r="E1127" s="592">
        <v>44803.44</v>
      </c>
      <c r="F1127" s="580" t="s">
        <v>4096</v>
      </c>
      <c r="G1127" s="580" t="s">
        <v>18</v>
      </c>
      <c r="H1127" s="580" t="s">
        <v>32</v>
      </c>
      <c r="I1127" s="580" t="s">
        <v>255</v>
      </c>
      <c r="J1127" s="661">
        <v>44652</v>
      </c>
      <c r="K1127" s="580" t="s">
        <v>4061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6635</v>
      </c>
      <c r="C1128" s="580" t="s">
        <v>30</v>
      </c>
      <c r="D1128" s="580" t="s">
        <v>1307</v>
      </c>
      <c r="E1128" s="592">
        <v>25323.14</v>
      </c>
      <c r="F1128" s="580" t="s">
        <v>6878</v>
      </c>
      <c r="G1128" s="580" t="s">
        <v>18</v>
      </c>
      <c r="H1128" s="580" t="s">
        <v>32</v>
      </c>
      <c r="I1128" s="580" t="s">
        <v>3306</v>
      </c>
      <c r="J1128" s="590">
        <v>44399</v>
      </c>
      <c r="K1128" s="580" t="s">
        <v>4053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6851</v>
      </c>
      <c r="C1129" s="580" t="s">
        <v>30</v>
      </c>
      <c r="D1129" s="580" t="s">
        <v>6357</v>
      </c>
      <c r="E1129" s="592">
        <v>5000</v>
      </c>
      <c r="F1129" s="580" t="s">
        <v>455</v>
      </c>
      <c r="G1129" s="580" t="s">
        <v>18</v>
      </c>
      <c r="H1129" s="580" t="s">
        <v>42</v>
      </c>
      <c r="I1129" s="580" t="s">
        <v>52</v>
      </c>
      <c r="J1129" s="614">
        <v>44767</v>
      </c>
      <c r="K1129" s="614" t="s">
        <v>4061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6435</v>
      </c>
      <c r="C1130" s="580" t="s">
        <v>30</v>
      </c>
      <c r="D1130" s="580" t="s">
        <v>237</v>
      </c>
      <c r="E1130" s="592">
        <v>47562.04</v>
      </c>
      <c r="F1130" s="580" t="s">
        <v>6879</v>
      </c>
      <c r="G1130" s="580" t="s">
        <v>18</v>
      </c>
      <c r="H1130" s="580" t="s">
        <v>32</v>
      </c>
      <c r="I1130" s="580" t="s">
        <v>255</v>
      </c>
      <c r="J1130" s="590">
        <v>44089</v>
      </c>
      <c r="K1130" s="580" t="s">
        <v>4061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6880</v>
      </c>
      <c r="C1131" s="580" t="s">
        <v>30</v>
      </c>
      <c r="D1131" s="580" t="s">
        <v>6357</v>
      </c>
      <c r="E1131" s="592">
        <v>39735.11</v>
      </c>
      <c r="F1131" s="615" t="s">
        <v>6705</v>
      </c>
      <c r="G1131" s="615" t="s">
        <v>18</v>
      </c>
      <c r="H1131" s="615" t="s">
        <v>42</v>
      </c>
      <c r="I1131" s="615" t="s">
        <v>90</v>
      </c>
      <c r="J1131" s="614">
        <v>44645</v>
      </c>
      <c r="K1131" s="549" t="s">
        <v>4053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6790</v>
      </c>
      <c r="C1132" s="580" t="s">
        <v>30</v>
      </c>
      <c r="D1132" s="580" t="s">
        <v>6357</v>
      </c>
      <c r="E1132" s="592">
        <v>18000</v>
      </c>
      <c r="F1132" s="580" t="s">
        <v>4981</v>
      </c>
      <c r="G1132" s="580" t="s">
        <v>18</v>
      </c>
      <c r="H1132" s="580" t="s">
        <v>32</v>
      </c>
      <c r="I1132" s="580" t="s">
        <v>3306</v>
      </c>
      <c r="J1132" s="590">
        <v>44393</v>
      </c>
      <c r="K1132" s="580" t="s">
        <v>4047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2264</v>
      </c>
      <c r="C1133" s="580" t="s">
        <v>17</v>
      </c>
      <c r="D1133" s="580" t="s">
        <v>6357</v>
      </c>
      <c r="E1133" s="592">
        <v>51409.52</v>
      </c>
      <c r="F1133" s="580" t="s">
        <v>2263</v>
      </c>
      <c r="G1133" s="580" t="s">
        <v>18</v>
      </c>
      <c r="H1133" s="580" t="s">
        <v>42</v>
      </c>
      <c r="I1133" s="580" t="s">
        <v>308</v>
      </c>
      <c r="J1133" s="590">
        <v>44951</v>
      </c>
      <c r="K1133" s="580" t="s">
        <v>4061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881</v>
      </c>
      <c r="C1134" s="580" t="s">
        <v>17</v>
      </c>
      <c r="D1134" s="580" t="s">
        <v>6357</v>
      </c>
      <c r="E1134" s="592">
        <v>9000</v>
      </c>
      <c r="F1134" s="580" t="s">
        <v>6881</v>
      </c>
      <c r="G1134" s="580" t="s">
        <v>18</v>
      </c>
      <c r="H1134" s="580" t="s">
        <v>32</v>
      </c>
      <c r="I1134" s="580" t="s">
        <v>255</v>
      </c>
      <c r="J1134" s="590">
        <v>44888</v>
      </c>
      <c r="K1134" s="580" t="s">
        <v>4061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6790</v>
      </c>
      <c r="C1135" s="580" t="s">
        <v>30</v>
      </c>
      <c r="D1135" s="580" t="s">
        <v>6357</v>
      </c>
      <c r="E1135" s="592">
        <v>9500</v>
      </c>
      <c r="F1135" s="580" t="s">
        <v>4981</v>
      </c>
      <c r="G1135" s="580" t="s">
        <v>18</v>
      </c>
      <c r="H1135" s="580" t="s">
        <v>32</v>
      </c>
      <c r="I1135" s="580" t="s">
        <v>3306</v>
      </c>
      <c r="J1135" s="590">
        <v>44393</v>
      </c>
      <c r="K1135" s="580" t="s">
        <v>4047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3876</v>
      </c>
      <c r="C1136" s="580" t="s">
        <v>3860</v>
      </c>
      <c r="D1136" s="580" t="s">
        <v>6357</v>
      </c>
      <c r="E1136" s="592">
        <v>10000</v>
      </c>
      <c r="F1136" s="580" t="s">
        <v>6882</v>
      </c>
      <c r="G1136" s="580" t="s">
        <v>18</v>
      </c>
      <c r="H1136" s="580" t="s">
        <v>32</v>
      </c>
      <c r="I1136" s="580" t="s">
        <v>3306</v>
      </c>
      <c r="J1136" s="590">
        <v>43934</v>
      </c>
      <c r="K1136" s="580" t="s">
        <v>4047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6883</v>
      </c>
      <c r="C1137" s="580" t="s">
        <v>30</v>
      </c>
      <c r="D1137" s="580" t="s">
        <v>1307</v>
      </c>
      <c r="E1137" s="592" t="s">
        <v>6884</v>
      </c>
      <c r="F1137" s="584" t="s">
        <v>5602</v>
      </c>
      <c r="G1137" s="580" t="s">
        <v>18</v>
      </c>
      <c r="H1137" s="580" t="s">
        <v>42</v>
      </c>
      <c r="I1137" s="580" t="s">
        <v>48</v>
      </c>
      <c r="J1137" s="580" t="s">
        <v>3128</v>
      </c>
      <c r="K1137" s="580" t="s">
        <v>4053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6775</v>
      </c>
      <c r="C1138" s="580" t="s">
        <v>30</v>
      </c>
      <c r="D1138" s="580" t="s">
        <v>1307</v>
      </c>
      <c r="E1138" s="592">
        <v>4119326.59</v>
      </c>
      <c r="F1138" s="580" t="s">
        <v>1733</v>
      </c>
      <c r="G1138" s="615" t="s">
        <v>18</v>
      </c>
      <c r="H1138" s="615" t="s">
        <v>42</v>
      </c>
      <c r="I1138" s="615" t="s">
        <v>52</v>
      </c>
      <c r="J1138" s="614">
        <v>44568</v>
      </c>
      <c r="K1138" s="549" t="s">
        <v>4723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6458</v>
      </c>
      <c r="C1139" s="580" t="s">
        <v>30</v>
      </c>
      <c r="D1139" s="580" t="s">
        <v>1307</v>
      </c>
      <c r="E1139" s="592">
        <v>97046.39</v>
      </c>
      <c r="F1139" s="583" t="s">
        <v>5346</v>
      </c>
      <c r="G1139" s="580" t="s">
        <v>159</v>
      </c>
      <c r="H1139" s="580" t="s">
        <v>32</v>
      </c>
      <c r="I1139" s="580" t="s">
        <v>4121</v>
      </c>
      <c r="J1139" s="590">
        <v>44180</v>
      </c>
      <c r="K1139" s="580" t="s">
        <v>4053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1268</v>
      </c>
      <c r="C1140" s="580" t="s">
        <v>17</v>
      </c>
      <c r="D1140" s="580" t="s">
        <v>6357</v>
      </c>
      <c r="E1140" s="592">
        <v>13092.93</v>
      </c>
      <c r="F1140" s="580" t="s">
        <v>6885</v>
      </c>
      <c r="G1140" s="580" t="s">
        <v>18</v>
      </c>
      <c r="H1140" s="580" t="s">
        <v>42</v>
      </c>
      <c r="I1140" s="580" t="s">
        <v>48</v>
      </c>
      <c r="J1140" s="661">
        <v>44951</v>
      </c>
      <c r="K1140" s="580" t="s">
        <v>4061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6851</v>
      </c>
      <c r="C1141" s="580" t="s">
        <v>30</v>
      </c>
      <c r="D1141" s="580" t="s">
        <v>6357</v>
      </c>
      <c r="E1141" s="592">
        <v>1000</v>
      </c>
      <c r="F1141" s="580" t="s">
        <v>455</v>
      </c>
      <c r="G1141" s="580" t="s">
        <v>18</v>
      </c>
      <c r="H1141" s="580" t="s">
        <v>42</v>
      </c>
      <c r="I1141" s="580" t="s">
        <v>52</v>
      </c>
      <c r="J1141" s="661">
        <v>44767</v>
      </c>
      <c r="K1141" s="580" t="s">
        <v>4061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53DB170B-47E5-4878-852B-A911377DD28A}" filter="1" showAutoFilter="1">
      <pageMargins left="0.511811024" right="0.511811024" top="0.78740157499999996" bottom="0.78740157499999996" header="0.31496062000000002" footer="0.31496062000000002"/>
      <autoFilter ref="A2:K798" xr:uid="{EE4CD83C-6751-4315-BC5A-03FF8E3F9F8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2025-02-11T12:49:42Z</dcterms:modified>
</cp:coreProperties>
</file>